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heckout\CMI\ec2c1fe26cd3463893cf15556a854e61\"/>
    </mc:Choice>
  </mc:AlternateContent>
  <xr:revisionPtr revIDLastSave="0" documentId="13_ncr:1_{14373510-F567-4FBB-9DB0-3A8FC7B782D3}" xr6:coauthVersionLast="47" xr6:coauthVersionMax="47" xr10:uidLastSave="{00000000-0000-0000-0000-000000000000}"/>
  <workbookProtection lockStructure="1"/>
  <bookViews>
    <workbookView xWindow="28680" yWindow="-120" windowWidth="29040" windowHeight="17520" xr2:uid="{00000000-000D-0000-FFFF-FFFF00000000}"/>
  </bookViews>
  <sheets>
    <sheet name="Privathaushalte" sheetId="5" r:id="rId1"/>
    <sheet name="Wohnbevölkerung in Privathaush." sheetId="19" r:id="rId2"/>
    <sheet name="Uebersetzungen" sheetId="6" state="hidden" r:id="rId3"/>
  </sheets>
  <definedNames>
    <definedName name="Ursprung">#REF!</definedName>
    <definedName name="vie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5" i="5" l="1"/>
  <c r="C14" i="19"/>
  <c r="B14" i="19"/>
  <c r="A9" i="19"/>
  <c r="A10" i="19"/>
  <c r="A148" i="19"/>
  <c r="A147" i="19"/>
  <c r="A143" i="19"/>
  <c r="A141" i="19"/>
  <c r="A140" i="19"/>
  <c r="A139" i="19"/>
  <c r="A138" i="19"/>
  <c r="A137" i="19"/>
  <c r="A136" i="19"/>
  <c r="A135" i="19"/>
  <c r="A134" i="19"/>
  <c r="A133" i="19"/>
  <c r="A132" i="19"/>
  <c r="A131" i="19"/>
  <c r="A130" i="19"/>
  <c r="A109" i="19"/>
  <c r="A93" i="19"/>
  <c r="A81" i="19"/>
  <c r="A77" i="19"/>
  <c r="A64" i="19"/>
  <c r="A51" i="19"/>
  <c r="A42" i="19"/>
  <c r="A34" i="19"/>
  <c r="A28" i="19"/>
  <c r="A25" i="19"/>
  <c r="A18" i="19"/>
  <c r="A17" i="19"/>
  <c r="H15" i="19"/>
  <c r="G15" i="19"/>
  <c r="F15" i="19"/>
  <c r="E15" i="19"/>
  <c r="D15" i="19"/>
  <c r="C15" i="19"/>
  <c r="A7" i="19"/>
  <c r="A143" i="5"/>
  <c r="H15" i="5"/>
  <c r="G15" i="5"/>
  <c r="F15" i="5"/>
  <c r="E15" i="5"/>
  <c r="D15" i="5"/>
  <c r="C15" i="5"/>
  <c r="I14" i="5" l="1"/>
  <c r="C14" i="5"/>
  <c r="B14" i="5"/>
  <c r="A109" i="5" l="1"/>
  <c r="A93" i="5"/>
  <c r="A81" i="5"/>
  <c r="A77" i="5"/>
  <c r="A64" i="5"/>
  <c r="A51" i="5"/>
  <c r="A42" i="5"/>
  <c r="A34" i="5"/>
  <c r="A28" i="5"/>
  <c r="A25" i="5"/>
  <c r="A18" i="5"/>
  <c r="A17" i="5"/>
  <c r="A148" i="5"/>
  <c r="A147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9" i="5"/>
  <c r="A10" i="5"/>
  <c r="A7" i="5"/>
</calcChain>
</file>

<file path=xl/sharedStrings.xml><?xml version="1.0" encoding="utf-8"?>
<sst xmlns="http://schemas.openxmlformats.org/spreadsheetml/2006/main" count="394" uniqueCount="244">
  <si>
    <t>Total</t>
  </si>
  <si>
    <t>Vaz/Obervaz</t>
  </si>
  <si>
    <t>Lantsch/Lenz</t>
  </si>
  <si>
    <t>Albula/Alvra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</si>
  <si>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</si>
  <si>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</si>
  <si>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</si>
  <si>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</si>
  <si>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</si>
  <si>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</si>
  <si>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</si>
  <si>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</si>
  <si>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</si>
  <si>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</si>
  <si>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</si>
  <si>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</si>
  <si>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</si>
  <si>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</si>
  <si>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</si>
  <si>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</si>
  <si>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</si>
  <si>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</si>
  <si>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</si>
  <si>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</si>
  <si>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</si>
  <si>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</si>
  <si>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</si>
  <si>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</si>
  <si>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</si>
  <si>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</si>
  <si>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</si>
  <si>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</si>
  <si>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</si>
  <si>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</si>
  <si>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</si>
  <si>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</si>
  <si>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</si>
  <si>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</si>
  <si>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</si>
  <si>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</si>
  <si>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</si>
  <si>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</si>
  <si>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</si>
  <si>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</si>
  <si>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</si>
  <si>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</si>
  <si>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Samedan</t>
  </si>
  <si>
    <t>S-chanf</t>
  </si>
  <si>
    <t>Silvaplana</t>
  </si>
  <si>
    <t>Zuoz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</si>
  <si>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</si>
  <si>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</si>
  <si>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</si>
  <si>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</si>
  <si>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</si>
  <si>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</si>
  <si>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</si>
  <si>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</si>
  <si>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</si>
  <si>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San Vittore</t>
  </si>
  <si>
    <t>Val Müstair</t>
  </si>
  <si>
    <t>Davos</t>
  </si>
  <si>
    <t>Fideris</t>
  </si>
  <si>
    <t>Furna</t>
  </si>
  <si>
    <t>Jenaz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</si>
  <si>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</si>
  <si>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</si>
  <si>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</si>
  <si>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</si>
  <si>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</si>
  <si>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</si>
  <si>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</si>
  <si>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</si>
  <si>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</si>
  <si>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</si>
  <si>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</si>
  <si>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</si>
  <si>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</si>
  <si>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</si>
  <si>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</si>
  <si>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</si>
  <si>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</si>
  <si>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</si>
  <si>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</si>
  <si>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</si>
  <si>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</si>
  <si>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</si>
  <si>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GRAUBÜNDEN</t>
  </si>
  <si>
    <t>Quelle: BFS (STATPOP)</t>
  </si>
  <si>
    <t>Surses</t>
  </si>
  <si>
    <t>Conters im Prättigau</t>
  </si>
  <si>
    <t>Obersaxen Mundaun</t>
  </si>
  <si>
    <t>Bergün Filisur</t>
  </si>
  <si>
    <t>Rheinwald</t>
  </si>
  <si>
    <t>La Punt Chamues-ch</t>
  </si>
  <si>
    <t>Schmitten (GR)</t>
  </si>
  <si>
    <t>St. Moritz</t>
  </si>
  <si>
    <t>Sils im Engadin/Segl</t>
  </si>
  <si>
    <t>Bregaglia</t>
  </si>
  <si>
    <t>Roveredo (GR)</t>
  </si>
  <si>
    <t>Calanca</t>
  </si>
  <si>
    <t>Klosters</t>
  </si>
  <si>
    <t>Muntogna da Schons</t>
  </si>
  <si>
    <t>Tabelle</t>
  </si>
  <si>
    <t>Code</t>
  </si>
  <si>
    <t>DE</t>
  </si>
  <si>
    <t>RM</t>
  </si>
  <si>
    <t>IT</t>
  </si>
  <si>
    <t>Sprache</t>
  </si>
  <si>
    <t>&lt;Fachbereich&gt;</t>
  </si>
  <si>
    <t>Daten &amp; Statistik</t>
  </si>
  <si>
    <t>Datas &amp; Statistica</t>
  </si>
  <si>
    <t>Dati &amp; Statistica</t>
  </si>
  <si>
    <t>T1</t>
  </si>
  <si>
    <t>&lt;Titel&gt;</t>
  </si>
  <si>
    <t>&lt;UTitel&gt;</t>
  </si>
  <si>
    <t>T1-2</t>
  </si>
  <si>
    <t>&lt;SpaltenTitel_1&gt;</t>
  </si>
  <si>
    <t>&lt;SpaltenTitel_2&gt;</t>
  </si>
  <si>
    <t>&lt;SpaltenTitel_3&gt;</t>
  </si>
  <si>
    <t>&lt;SpaltenTitel_4&gt;</t>
  </si>
  <si>
    <t>&lt;Zeilentitel_1&gt;</t>
  </si>
  <si>
    <t>GRISCHUN</t>
  </si>
  <si>
    <t>GRIGIONI</t>
  </si>
  <si>
    <t>&lt;Zeilentitel_2&gt;</t>
  </si>
  <si>
    <t>Region Albula</t>
  </si>
  <si>
    <t>Regiun Alvra</t>
  </si>
  <si>
    <t>Regione Albula</t>
  </si>
  <si>
    <t>&lt;Zeilentitel_3&gt;</t>
  </si>
  <si>
    <t>Region Bernina</t>
  </si>
  <si>
    <t>Regiun Bernina</t>
  </si>
  <si>
    <t>Regione Bernina</t>
  </si>
  <si>
    <t>&lt;Zeilentitel_4&gt;</t>
  </si>
  <si>
    <t>Region Engiadina Bassa/Val Müstair</t>
  </si>
  <si>
    <t>Regiun Engiadina Bassa/Val Müstair</t>
  </si>
  <si>
    <t>Regione Engiadina Bassa/Val Müstair</t>
  </si>
  <si>
    <t>&lt;Zeilentitel_5&gt;</t>
  </si>
  <si>
    <t>Region Imboden</t>
  </si>
  <si>
    <t>Regiun Plaun</t>
  </si>
  <si>
    <t>Regione Imboden</t>
  </si>
  <si>
    <t>&lt;Zeilentitel_6&gt;</t>
  </si>
  <si>
    <t>Region Landquart</t>
  </si>
  <si>
    <t>Regiun Landquart</t>
  </si>
  <si>
    <t>Regione Landquart</t>
  </si>
  <si>
    <t>&lt;Zeilentitel_7&gt;</t>
  </si>
  <si>
    <t>Region Maloja</t>
  </si>
  <si>
    <t>Regiun Malögia</t>
  </si>
  <si>
    <t>Regione Maloja</t>
  </si>
  <si>
    <t>&lt;Zeilentitel_8&gt;</t>
  </si>
  <si>
    <t>Region Moesa</t>
  </si>
  <si>
    <t>Regiun Moesa</t>
  </si>
  <si>
    <t>Regione Moesa</t>
  </si>
  <si>
    <t>&lt;Zeilentitel_9&gt;</t>
  </si>
  <si>
    <t>Region Plessur</t>
  </si>
  <si>
    <t>Regiun Plessur</t>
  </si>
  <si>
    <t>Regione Plessur</t>
  </si>
  <si>
    <t>&lt;Zeilentitel_10&gt;</t>
  </si>
  <si>
    <t>Region Prättigau/Davos</t>
  </si>
  <si>
    <t>Regiun Partenz/Tavau</t>
  </si>
  <si>
    <t>Regione Prättigau/Davos</t>
  </si>
  <si>
    <t>&lt;Zeilentitel_11&gt;</t>
  </si>
  <si>
    <t>Region Surselva</t>
  </si>
  <si>
    <t>Regiun Surselva</t>
  </si>
  <si>
    <t>Regione Surselva</t>
  </si>
  <si>
    <t>&lt;Zeilentitel_12&gt;</t>
  </si>
  <si>
    <t>Region Viamala</t>
  </si>
  <si>
    <t>Regiun Viamala</t>
  </si>
  <si>
    <t>Regione Viamala</t>
  </si>
  <si>
    <t>&lt;Quelle_1&gt;</t>
  </si>
  <si>
    <t>&lt;Aktualisierung&gt;</t>
  </si>
  <si>
    <t>Funtauna: UST (STATPOP)</t>
  </si>
  <si>
    <t>Fonte: UST (STATPOP)</t>
  </si>
  <si>
    <t>Totale</t>
  </si>
  <si>
    <t>Anzahl Haushalte mit…</t>
  </si>
  <si>
    <t>Durchschnittliche Haushaltsgrösse (Anzahl Personen)</t>
  </si>
  <si>
    <t>Anteil der unplausiblen Haushalte (in %)*</t>
  </si>
  <si>
    <t>&lt;SpaltenTitel_2.1&gt;</t>
  </si>
  <si>
    <t>&lt;SpaltenTitel_2.2&gt;</t>
  </si>
  <si>
    <t>&lt;SpaltenTitel_2.3&gt;</t>
  </si>
  <si>
    <t>&lt;SpaltenTitel_2.4&gt;</t>
  </si>
  <si>
    <t>&lt;SpaltenTitel_2.5&gt;</t>
  </si>
  <si>
    <t>&lt;SpaltenTitel_2.6&gt;</t>
  </si>
  <si>
    <t>1 Person</t>
  </si>
  <si>
    <t>2 Personen</t>
  </si>
  <si>
    <t>3 Personen</t>
  </si>
  <si>
    <t>4 Personen</t>
  </si>
  <si>
    <t>5 Personen</t>
  </si>
  <si>
    <t>6 oder mehr Personen</t>
  </si>
  <si>
    <t>&lt;Legende_1&gt;</t>
  </si>
  <si>
    <t>&lt;Legende_2&gt;</t>
  </si>
  <si>
    <t>Basis: Ständige Wohnbevölkerung am Hauptwohnsitz</t>
  </si>
  <si>
    <t>*unplausible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</si>
  <si>
    <t>T2</t>
  </si>
  <si>
    <t>&lt;T2Titel&gt;</t>
  </si>
  <si>
    <t>&lt;T2UTitel&gt;</t>
  </si>
  <si>
    <t>&lt;T2SpaltenTitel_1&gt;</t>
  </si>
  <si>
    <t>&lt;T2SpaltenTitel_2&gt;</t>
  </si>
  <si>
    <t>&lt;T2SpaltenTitel_3&gt;</t>
  </si>
  <si>
    <t>&lt;T2SpaltenTitel_4&gt;</t>
  </si>
  <si>
    <t>Populaziun residenta permanenta en chasadas privatas tenor lur grondezza da la chasada</t>
  </si>
  <si>
    <t>Numero di economie domestiche con…</t>
  </si>
  <si>
    <t>Dimensione media delle economie domestiche (numero di persone)</t>
  </si>
  <si>
    <t>Dumber da chasadas cun…</t>
  </si>
  <si>
    <t>Grondezza media da la chasada (dumber da persunas)</t>
  </si>
  <si>
    <t>Percentuale di economie domestiche non plausibili (in %)*</t>
  </si>
  <si>
    <t>2 persunas</t>
  </si>
  <si>
    <t>3 persunas</t>
  </si>
  <si>
    <t>4 persunas</t>
  </si>
  <si>
    <t>5 persunas</t>
  </si>
  <si>
    <t>6 u dapli persunas</t>
  </si>
  <si>
    <t>1 persona</t>
  </si>
  <si>
    <t>2 persone</t>
  </si>
  <si>
    <t>3 persone</t>
  </si>
  <si>
    <t>4 persone</t>
  </si>
  <si>
    <t>5 persone</t>
  </si>
  <si>
    <t>6 o più persone</t>
  </si>
  <si>
    <t>1 persuna</t>
  </si>
  <si>
    <t>Base: popolazione residente permanente presso la residenza principale</t>
  </si>
  <si>
    <t>*le economie domestiche non plausibili non soddisfano almeno uno dei cinque criteri di qualità (persona più anziana del nucleo familiare &gt; 15 anni; nucleo familiare con non più di 12 componenti; numero identico di nuclei familiari e di appartamenti nell'edificio; più nuclei familiari in un edificio con più appartamenti; rapporto tra il numero di componenti del nucleo familiare e il numero di camere dell'appartamento plausibile)</t>
  </si>
  <si>
    <t>*las chasadas inplausiblas n'adempleschan betg almain in da 5 criteris da qualitad (persuna la pli veglia en la chasada &gt; 15 onns; chasada cun max. 12 persunas; dumber identic da chasadas ed abitaziuns en l'edifizi; pliras chasadas en in edifizi cun pliras abitaziuns; relaziun dumber da persunas en il tegnairchasa/dumber da stanzas da l'abitaziun plausibel)</t>
  </si>
  <si>
    <t>Basa: Populaziun residenta permanenta al domicil principal</t>
  </si>
  <si>
    <t>Anzahl Personen in Haushalten mit…</t>
  </si>
  <si>
    <t>Dumber da persunas en chasadas cun…</t>
  </si>
  <si>
    <t>Numero di persone nelle economie domestiche con…</t>
  </si>
  <si>
    <t>Part da las chasadas implausiblas (en %)*</t>
  </si>
  <si>
    <t>Anteil der Personen in unplausiblen Haushalte (in %)*</t>
  </si>
  <si>
    <t>Part da las persunas che vivan en chasadas inclausiblas (en %)*</t>
  </si>
  <si>
    <t>Percentuale di persone che vivono in economie domestiche non plausibili (%)</t>
  </si>
  <si>
    <t>Popolazione residente permanente in economie domestiche per dimensione dell'economia domestica</t>
  </si>
  <si>
    <t>Privathaushalte in Bündner Gemeinden und Regionen nach Haushaltsgrösse</t>
  </si>
  <si>
    <t>Chasadas privatas en vischnancas e regiuns dal Grischun tenor lur grondezza da la chasada</t>
  </si>
  <si>
    <t>Economie domestiche nei comuni e nelle regioni dei Grigioni per dimensione dell'economia domestica</t>
  </si>
  <si>
    <t>Ständige Wohnbevölkerung in Privathaushalten nach Haushaltsgrösse</t>
  </si>
  <si>
    <t>Q ..</t>
  </si>
  <si>
    <t>(Gemeindestand 2025: 100 Gemeinden)</t>
  </si>
  <si>
    <t>(stadi communal 2025: 100 vischnancas)</t>
  </si>
  <si>
    <t>(stato dei comuni 2025: 100 comuni)</t>
  </si>
  <si>
    <t>&lt;Legende_3&gt;</t>
  </si>
  <si>
    <t>Q.. Beobachtungsstatus: Fehlender Wert; unterdrückt aus Datenschutzgründen</t>
  </si>
  <si>
    <t>Letztmals aktualisiert am: 17.09.2026</t>
  </si>
  <si>
    <t>Ultima actualisaziun: 17.09.2026</t>
  </si>
  <si>
    <t>Ulimo aggiornamento: 17.09.2026</t>
  </si>
  <si>
    <t>Q.. Stato di osservazione: Valore mancante; soppresso per motivi di confidenzialità</t>
  </si>
  <si>
    <t>Q.. Status d'observaziun: Valur mancanta; supprimì per motivs da la protecziun da datas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</si>
</sst>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#,##0.0"/>
  </numFmts>
  <fonts count="17" x14ac:knownFonts="1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4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000000"/>
      <name val="Segoe UI"/>
      <family val="2"/>
    </font>
    <font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rgb="FF000000"/>
      <name val="Arial"/>
      <family val="2"/>
    </font>
    <font>
      <b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2" borderId="2" xfId="0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7" fillId="3" borderId="5" xfId="0" applyFont="1" applyFill="1" applyBorder="1"/>
    <xf numFmtId="3" fontId="6" fillId="2" borderId="0" xfId="0" applyNumberFormat="1" applyFont="1" applyFill="1"/>
    <xf numFmtId="0" fontId="2" fillId="2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 wrapText="1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top" wrapText="1"/>
    </xf>
    <xf numFmtId="0" fontId="11" fillId="7" borderId="0" xfId="0" applyFont="1" applyFill="1" applyAlignment="1">
      <alignment wrapText="1"/>
    </xf>
    <xf numFmtId="0" fontId="11" fillId="5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top"/>
    </xf>
    <xf numFmtId="164" fontId="14" fillId="6" borderId="0" xfId="2" applyNumberFormat="1" applyFont="1" applyFill="1" applyBorder="1" applyAlignment="1" applyProtection="1">
      <alignment horizontal="left" vertical="top"/>
    </xf>
    <xf numFmtId="164" fontId="14" fillId="2" borderId="0" xfId="2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6" fillId="2" borderId="4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right"/>
    </xf>
    <xf numFmtId="3" fontId="6" fillId="2" borderId="12" xfId="0" applyNumberFormat="1" applyFont="1" applyFill="1" applyBorder="1"/>
    <xf numFmtId="0" fontId="6" fillId="2" borderId="12" xfId="0" applyFont="1" applyFill="1" applyBorder="1"/>
    <xf numFmtId="3" fontId="7" fillId="3" borderId="12" xfId="0" applyNumberFormat="1" applyFont="1" applyFill="1" applyBorder="1" applyAlignment="1">
      <alignment horizontal="right"/>
    </xf>
    <xf numFmtId="3" fontId="7" fillId="3" borderId="13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13" xfId="0" applyNumberFormat="1" applyFont="1" applyFill="1" applyBorder="1" applyAlignment="1">
      <alignment horizontal="right"/>
    </xf>
    <xf numFmtId="3" fontId="0" fillId="2" borderId="10" xfId="0" applyNumberFormat="1" applyFill="1" applyBorder="1"/>
    <xf numFmtId="3" fontId="0" fillId="2" borderId="11" xfId="0" applyNumberFormat="1" applyFill="1" applyBorder="1"/>
    <xf numFmtId="3" fontId="7" fillId="3" borderId="14" xfId="0" applyNumberFormat="1" applyFont="1" applyFill="1" applyBorder="1" applyAlignment="1">
      <alignment horizontal="right"/>
    </xf>
    <xf numFmtId="3" fontId="7" fillId="3" borderId="6" xfId="0" applyNumberFormat="1" applyFont="1" applyFill="1" applyBorder="1" applyAlignment="1">
      <alignment horizontal="right"/>
    </xf>
    <xf numFmtId="3" fontId="7" fillId="3" borderId="15" xfId="0" applyNumberFormat="1" applyFont="1" applyFill="1" applyBorder="1" applyAlignment="1">
      <alignment horizontal="right"/>
    </xf>
    <xf numFmtId="3" fontId="6" fillId="2" borderId="13" xfId="0" applyNumberFormat="1" applyFont="1" applyFill="1" applyBorder="1"/>
    <xf numFmtId="3" fontId="6" fillId="2" borderId="1" xfId="0" applyNumberFormat="1" applyFont="1" applyFill="1" applyBorder="1"/>
    <xf numFmtId="3" fontId="6" fillId="2" borderId="16" xfId="0" applyNumberFormat="1" applyFont="1" applyFill="1" applyBorder="1"/>
    <xf numFmtId="0" fontId="7" fillId="3" borderId="7" xfId="0" applyFont="1" applyFill="1" applyBorder="1"/>
    <xf numFmtId="0" fontId="6" fillId="2" borderId="17" xfId="0" applyFont="1" applyFill="1" applyBorder="1" applyAlignment="1">
      <alignment horizontal="left"/>
    </xf>
    <xf numFmtId="0" fontId="6" fillId="2" borderId="13" xfId="0" applyFont="1" applyFill="1" applyBorder="1"/>
    <xf numFmtId="3" fontId="6" fillId="2" borderId="19" xfId="0" applyNumberFormat="1" applyFont="1" applyFill="1" applyBorder="1"/>
    <xf numFmtId="0" fontId="11" fillId="0" borderId="0" xfId="0" applyFont="1" applyAlignment="1">
      <alignment horizontal="left" vertical="top" wrapText="1"/>
    </xf>
    <xf numFmtId="16" fontId="11" fillId="0" borderId="0" xfId="0" applyNumberFormat="1" applyFont="1" applyAlignment="1">
      <alignment horizontal="left" vertical="top" wrapText="1"/>
    </xf>
    <xf numFmtId="17" fontId="11" fillId="0" borderId="0" xfId="0" applyNumberFormat="1" applyFont="1" applyAlignment="1">
      <alignment horizontal="left" vertical="top" wrapText="1"/>
    </xf>
    <xf numFmtId="0" fontId="6" fillId="2" borderId="18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15" fillId="2" borderId="11" xfId="0" applyFont="1" applyFill="1" applyBorder="1" applyAlignment="1">
      <alignment horizontal="right" wrapText="1"/>
    </xf>
    <xf numFmtId="3" fontId="0" fillId="2" borderId="18" xfId="0" applyNumberFormat="1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3" fontId="6" fillId="2" borderId="26" xfId="0" applyNumberFormat="1" applyFont="1" applyFill="1" applyBorder="1"/>
    <xf numFmtId="3" fontId="7" fillId="3" borderId="0" xfId="0" applyNumberFormat="1" applyFont="1" applyFill="1" applyAlignment="1">
      <alignment horizontal="right"/>
    </xf>
    <xf numFmtId="165" fontId="7" fillId="3" borderId="26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6" fillId="2" borderId="26" xfId="0" applyNumberFormat="1" applyFont="1" applyFill="1" applyBorder="1"/>
    <xf numFmtId="165" fontId="0" fillId="2" borderId="27" xfId="0" applyNumberFormat="1" applyFill="1" applyBorder="1"/>
    <xf numFmtId="165" fontId="7" fillId="3" borderId="25" xfId="0" applyNumberFormat="1" applyFont="1" applyFill="1" applyBorder="1" applyAlignment="1">
      <alignment horizontal="right"/>
    </xf>
    <xf numFmtId="165" fontId="6" fillId="2" borderId="28" xfId="0" applyNumberFormat="1" applyFont="1" applyFill="1" applyBorder="1"/>
    <xf numFmtId="0" fontId="6" fillId="2" borderId="29" xfId="0" applyFont="1" applyFill="1" applyBorder="1" applyAlignment="1">
      <alignment horizontal="right"/>
    </xf>
    <xf numFmtId="0" fontId="15" fillId="2" borderId="27" xfId="0" applyFont="1" applyFill="1" applyBorder="1" applyAlignment="1">
      <alignment horizontal="right" wrapText="1"/>
    </xf>
    <xf numFmtId="0" fontId="6" fillId="2" borderId="26" xfId="0" applyFont="1" applyFill="1" applyBorder="1"/>
    <xf numFmtId="3" fontId="7" fillId="3" borderId="26" xfId="0" applyNumberFormat="1" applyFont="1" applyFill="1" applyBorder="1" applyAlignment="1">
      <alignment horizontal="right"/>
    </xf>
    <xf numFmtId="3" fontId="7" fillId="2" borderId="26" xfId="0" applyNumberFormat="1" applyFont="1" applyFill="1" applyBorder="1" applyAlignment="1">
      <alignment horizontal="right"/>
    </xf>
    <xf numFmtId="3" fontId="0" fillId="2" borderId="27" xfId="0" applyNumberFormat="1" applyFill="1" applyBorder="1"/>
    <xf numFmtId="3" fontId="7" fillId="3" borderId="30" xfId="0" applyNumberFormat="1" applyFont="1" applyFill="1" applyBorder="1" applyAlignment="1">
      <alignment horizontal="right"/>
    </xf>
    <xf numFmtId="3" fontId="6" fillId="2" borderId="28" xfId="0" applyNumberFormat="1" applyFont="1" applyFill="1" applyBorder="1"/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0" fillId="0" borderId="0" xfId="0"/>
    <xf numFmtId="0" fontId="6" fillId="2" borderId="23" xfId="0" applyFont="1" applyFill="1" applyBorder="1" applyAlignment="1">
      <alignment horizontal="right" wrapText="1"/>
    </xf>
    <xf numFmtId="0" fontId="6" fillId="2" borderId="24" xfId="0" applyFont="1" applyFill="1" applyBorder="1" applyAlignment="1">
      <alignment horizontal="right" wrapText="1"/>
    </xf>
    <xf numFmtId="14" fontId="16" fillId="2" borderId="20" xfId="0" applyNumberFormat="1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0" fillId="2" borderId="0" xfId="0" applyFill="1" applyAlignment="1">
      <alignment horizontal="left" wrapText="1"/>
    </xf>
  </cellXfs>
  <cellStyles count="6">
    <cellStyle name="Komma" xfId="2" builtinId="3"/>
    <cellStyle name="Komma 2" xfId="5" xr:uid="{0742BD4D-7DF4-48FC-9B08-0BF43C8B7136}"/>
    <cellStyle name="Standard" xfId="0" builtinId="0"/>
    <cellStyle name="Standard 2" xfId="3" xr:uid="{00000000-0005-0000-0000-000002000000}"/>
    <cellStyle name="Standard 3" xfId="1" xr:uid="{00000000-0005-0000-0000-000003000000}"/>
    <cellStyle name="Standard 4" xfId="4" xr:uid="{ABAD8237-F2A0-4F08-927F-3C850BFC7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330200</xdr:colOff>
      <xdr:row>5</xdr:row>
      <xdr:rowOff>32777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68875" cy="956702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0</xdr:row>
      <xdr:rowOff>19050</xdr:rowOff>
    </xdr:from>
    <xdr:to>
      <xdr:col>5</xdr:col>
      <xdr:colOff>485775</xdr:colOff>
      <xdr:row>4</xdr:row>
      <xdr:rowOff>145523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00625" y="19050"/>
          <a:ext cx="2524125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5" name="Rechteck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Option Button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6" name="Option Button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7" name="Option Button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330200</xdr:colOff>
      <xdr:row>5</xdr:row>
      <xdr:rowOff>32777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68875" cy="956702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0</xdr:row>
      <xdr:rowOff>19050</xdr:rowOff>
    </xdr:from>
    <xdr:to>
      <xdr:col>5</xdr:col>
      <xdr:colOff>485775</xdr:colOff>
      <xdr:row>4</xdr:row>
      <xdr:rowOff>145523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00625" y="19050"/>
          <a:ext cx="2524125" cy="888473"/>
          <a:chOff x="4991100" y="38100"/>
          <a:chExt cx="2400914" cy="888473"/>
        </a:xfrm>
        <a:solidFill>
          <a:srgbClr val="00B0F0"/>
        </a:solidFill>
      </xdr:grpSpPr>
      <xdr:sp macro="" textlink="">
        <xdr:nvSpPr>
          <xdr:cNvPr id="4" name="Rechteck 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991100" y="38100"/>
            <a:ext cx="2400914" cy="888473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de-CH" sz="1400" b="1">
                <a:solidFill>
                  <a:sysClr val="windowText" lastClr="000000"/>
                </a:solidFill>
              </a:rPr>
              <a:t>Sprache/Lingua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385" name="Option Button 1" hidden="1">
                <a:extLst>
                  <a:ext uri="{63B3BB69-23CF-44E3-9099-C40C66FF867C}">
                    <a14:compatExt spid="_x0000_s16385"/>
                  </a:ext>
                  <a:ext uri="{FF2B5EF4-FFF2-40B4-BE49-F238E27FC236}">
                    <a16:creationId xmlns:a16="http://schemas.microsoft.com/office/drawing/2014/main" id="{00000000-0008-0000-0100-000001400000}"/>
                  </a:ext>
                </a:extLst>
              </xdr:cNvPr>
              <xdr:cNvSpPr/>
            </xdr:nvSpPr>
            <xdr:spPr bwMode="auto">
              <a:xfrm>
                <a:off x="5627621" y="299412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Deutsch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386" name="Option Button 2" hidden="1">
                <a:extLst>
                  <a:ext uri="{63B3BB69-23CF-44E3-9099-C40C66FF867C}">
                    <a14:compatExt spid="_x0000_s16386"/>
                  </a:ext>
                  <a:ext uri="{FF2B5EF4-FFF2-40B4-BE49-F238E27FC236}">
                    <a16:creationId xmlns:a16="http://schemas.microsoft.com/office/drawing/2014/main" id="{00000000-0008-0000-0100-000002400000}"/>
                  </a:ext>
                </a:extLst>
              </xdr:cNvPr>
              <xdr:cNvSpPr/>
            </xdr:nvSpPr>
            <xdr:spPr bwMode="auto">
              <a:xfrm>
                <a:off x="5627621" y="485376"/>
                <a:ext cx="1407047" cy="2066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Rumantsch Grischun</a:t>
                </a:r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387" name="Option Button 3" hidden="1">
                <a:extLst>
                  <a:ext uri="{63B3BB69-23CF-44E3-9099-C40C66FF867C}">
                    <a14:compatExt spid="_x0000_s16387"/>
                  </a:ext>
                  <a:ext uri="{FF2B5EF4-FFF2-40B4-BE49-F238E27FC236}">
                    <a16:creationId xmlns:a16="http://schemas.microsoft.com/office/drawing/2014/main" id="{00000000-0008-0000-0100-000003400000}"/>
                  </a:ext>
                </a:extLst>
              </xdr:cNvPr>
              <xdr:cNvSpPr/>
            </xdr:nvSpPr>
            <xdr:spPr bwMode="auto">
              <a:xfrm>
                <a:off x="5627621" y="650673"/>
                <a:ext cx="1049702" cy="2272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de-CH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Italiano</a:t>
                </a:r>
              </a:p>
            </xdr:txBody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zoomScaleNormal="100" workbookViewId="0"/>
  </sheetViews>
  <sheetFormatPr baseColWidth="10" defaultRowHeight="12.75" x14ac:dyDescent="0.2"/>
  <cols>
    <col min="1" max="1" width="33.5703125" style="3" customWidth="1"/>
    <col min="2" max="8" width="18" style="3" customWidth="1"/>
    <col min="9" max="9" width="24.85546875" style="3" customWidth="1"/>
    <col min="10" max="16384" width="11.42578125" style="3"/>
  </cols>
  <sheetData>
    <row r="1" spans="1:9" s="1" customFormat="1" x14ac:dyDescent="0.2"/>
    <row r="2" spans="1:9" s="1" customFormat="1" ht="15.75" x14ac:dyDescent="0.25">
      <c r="B2" s="7"/>
      <c r="C2" s="3"/>
      <c r="D2" s="3"/>
      <c r="E2" s="3"/>
      <c r="F2" s="3"/>
      <c r="G2" s="3"/>
      <c r="H2" s="3"/>
      <c r="I2" s="3"/>
    </row>
    <row r="3" spans="1:9" s="1" customFormat="1" ht="15.75" x14ac:dyDescent="0.25">
      <c r="B3" s="7"/>
      <c r="C3" s="3"/>
      <c r="D3" s="3"/>
      <c r="E3" s="3"/>
      <c r="F3" s="3"/>
      <c r="G3" s="3"/>
      <c r="H3" s="3"/>
      <c r="I3" s="3"/>
    </row>
    <row r="4" spans="1:9" s="1" customFormat="1" ht="15.75" x14ac:dyDescent="0.25">
      <c r="B4" s="7"/>
      <c r="C4" s="3"/>
      <c r="D4" s="3"/>
      <c r="E4" s="3"/>
      <c r="F4" s="3"/>
      <c r="G4" s="3"/>
      <c r="H4" s="3"/>
      <c r="I4" s="3"/>
    </row>
    <row r="5" spans="1:9" s="1" customFormat="1" x14ac:dyDescent="0.2"/>
    <row r="6" spans="1:9" s="1" customFormat="1" ht="6" customHeight="1" x14ac:dyDescent="0.2"/>
    <row r="7" spans="1:9" s="1" customFormat="1" ht="15.75" customHeight="1" x14ac:dyDescent="0.2">
      <c r="A7" s="80" t="str">
        <f>VLOOKUP("&lt;Fachbereich&gt;",Uebersetzungen!$B$3:$E$100,Uebersetzungen!$B$2+1,FALSE)</f>
        <v>Daten &amp; Statistik</v>
      </c>
      <c r="B7" s="80"/>
      <c r="C7" s="2"/>
      <c r="D7" s="2"/>
      <c r="E7" s="2"/>
      <c r="F7" s="2"/>
      <c r="G7" s="2"/>
      <c r="H7" s="2"/>
      <c r="I7" s="2"/>
    </row>
    <row r="8" spans="1:9" s="1" customFormat="1" ht="15.75" customHeight="1" x14ac:dyDescent="0.2">
      <c r="B8" s="13"/>
      <c r="C8" s="2"/>
      <c r="D8" s="2"/>
      <c r="E8" s="2"/>
      <c r="F8" s="2"/>
      <c r="G8" s="2"/>
      <c r="H8" s="2"/>
      <c r="I8" s="2"/>
    </row>
    <row r="9" spans="1:9" s="1" customFormat="1" ht="15.75" customHeight="1" x14ac:dyDescent="0.25">
      <c r="A9" s="81" t="str">
        <f>VLOOKUP("&lt;Titel&gt;",Uebersetzungen!$B$3:$E$39,Uebersetzungen!$B$2+1,FALSE)</f>
        <v>Privathaushalte in Bündner Gemeinden und Regionen nach Haushaltsgrösse</v>
      </c>
      <c r="B9" s="82"/>
      <c r="C9" s="82"/>
      <c r="D9" s="82"/>
      <c r="E9" s="82"/>
      <c r="F9" s="82"/>
      <c r="G9" s="82"/>
      <c r="H9" s="82"/>
      <c r="I9" s="82"/>
    </row>
    <row r="10" spans="1:9" s="4" customFormat="1" x14ac:dyDescent="0.2">
      <c r="A10" s="26" t="str">
        <f>VLOOKUP("&lt;UTitel&gt;",Uebersetzungen!$B$3:$E$100,Uebersetzungen!$B$2+1,FALSE)</f>
        <v>(Gemeindestand 2025: 100 Gemeinden)</v>
      </c>
      <c r="B10" s="27"/>
      <c r="C10" s="28"/>
      <c r="D10" s="28"/>
      <c r="E10" s="28"/>
      <c r="F10" s="28"/>
      <c r="G10" s="28"/>
      <c r="H10" s="29"/>
    </row>
    <row r="11" spans="1:9" s="4" customFormat="1" x14ac:dyDescent="0.2">
      <c r="A11" s="26"/>
      <c r="B11" s="27"/>
      <c r="C11" s="28"/>
      <c r="D11" s="28"/>
      <c r="E11" s="28"/>
      <c r="F11" s="28"/>
      <c r="G11" s="28"/>
      <c r="H11" s="29"/>
    </row>
    <row r="12" spans="1:9" s="4" customFormat="1" ht="13.5" thickBot="1" x14ac:dyDescent="0.25">
      <c r="A12" s="26"/>
      <c r="B12" s="27"/>
      <c r="C12" s="28"/>
      <c r="D12" s="28"/>
      <c r="E12" s="28"/>
      <c r="F12" s="28"/>
      <c r="G12" s="28"/>
      <c r="H12" s="29"/>
    </row>
    <row r="13" spans="1:9" ht="18.75" thickBot="1" x14ac:dyDescent="0.3">
      <c r="B13" s="85">
        <v>46022</v>
      </c>
      <c r="C13" s="86"/>
      <c r="D13" s="86"/>
      <c r="E13" s="86"/>
      <c r="F13" s="86"/>
      <c r="G13" s="86"/>
      <c r="H13" s="86"/>
      <c r="I13" s="87"/>
    </row>
    <row r="14" spans="1:9" s="32" customFormat="1" ht="17.25" customHeight="1" x14ac:dyDescent="0.2">
      <c r="A14" s="31"/>
      <c r="B14" s="51" t="str">
        <f>VLOOKUP("&lt;SpaltenTitel_1&gt;",Uebersetzungen!$B$3:$E$37,Uebersetzungen!$B$2+1,FALSE)</f>
        <v>Total</v>
      </c>
      <c r="C14" s="51" t="str">
        <f>VLOOKUP("&lt;SpaltenTitel_2&gt;",Uebersetzungen!$B$3:$E$37,Uebersetzungen!$B$2+1,FALSE)</f>
        <v>Anzahl Haushalte mit…</v>
      </c>
      <c r="D14" s="34"/>
      <c r="E14" s="34"/>
      <c r="F14" s="34"/>
      <c r="G14" s="34"/>
      <c r="H14" s="35"/>
      <c r="I14" s="83" t="str">
        <f>VLOOKUP("&lt;SpaltenTitel_3&gt;",Uebersetzungen!$B$3:$E$37,Uebersetzungen!$B$2+1,FALSE)</f>
        <v>Durchschnittliche Haushaltsgrösse (Anzahl Personen)</v>
      </c>
    </row>
    <row r="15" spans="1:9" s="32" customFormat="1" ht="23.25" customHeight="1" x14ac:dyDescent="0.2">
      <c r="A15" s="33"/>
      <c r="B15" s="57"/>
      <c r="C15" s="57" t="str">
        <f>VLOOKUP("&lt;SpaltenTitel_2.1&gt;",Uebersetzungen!$B$3:$E$37,Uebersetzungen!$B$2+1,FALSE)</f>
        <v>1 Person</v>
      </c>
      <c r="D15" s="58" t="str">
        <f>VLOOKUP("&lt;SpaltenTitel_2.2&gt;",Uebersetzungen!$B$3:$E$37,Uebersetzungen!$B$2+1,FALSE)</f>
        <v>2 Personen</v>
      </c>
      <c r="E15" s="58" t="str">
        <f>VLOOKUP("&lt;SpaltenTitel_2.3&gt;",Uebersetzungen!$B$3:$E$337,Uebersetzungen!$B$2+1,FALSE)</f>
        <v>3 Personen</v>
      </c>
      <c r="F15" s="58" t="str">
        <f>VLOOKUP("&lt;SpaltenTitel_2.4&gt;",Uebersetzungen!$B$3:$E$337,Uebersetzungen!$B$2+1,FALSE)</f>
        <v>4 Personen</v>
      </c>
      <c r="G15" s="58" t="str">
        <f>VLOOKUP("&lt;SpaltenTitel_2.5&gt;",Uebersetzungen!$B$3:$E$337,Uebersetzungen!$B$2+1,FALSE)</f>
        <v>5 Personen</v>
      </c>
      <c r="H15" s="59" t="str">
        <f>VLOOKUP("&lt;SpaltenTitel_2.6&gt;",Uebersetzungen!$B$3:$E$337,Uebersetzungen!$B$2+1,FALSE)</f>
        <v>6 oder mehr Personen</v>
      </c>
      <c r="I15" s="84"/>
    </row>
    <row r="16" spans="1:9" x14ac:dyDescent="0.2">
      <c r="A16" s="8"/>
      <c r="B16" s="52"/>
      <c r="C16" s="47"/>
      <c r="D16" s="12"/>
      <c r="E16" s="12"/>
      <c r="F16" s="12"/>
      <c r="G16" s="12"/>
      <c r="H16" s="37"/>
      <c r="I16" s="63"/>
    </row>
    <row r="17" spans="1:9" x14ac:dyDescent="0.2">
      <c r="A17" s="50" t="str">
        <f>VLOOKUP("&lt;Zeilentitel_1&gt;",Uebersetzungen!$B$3:$E$100,Uebersetzungen!$B$2+1,FALSE)</f>
        <v>GRAUBÜNDEN</v>
      </c>
      <c r="B17" s="39">
        <v>98599</v>
      </c>
      <c r="C17" s="39">
        <v>39635</v>
      </c>
      <c r="D17" s="64">
        <v>33074</v>
      </c>
      <c r="E17" s="64">
        <v>11018</v>
      </c>
      <c r="F17" s="64">
        <v>10753</v>
      </c>
      <c r="G17" s="64">
        <v>3221</v>
      </c>
      <c r="H17" s="38">
        <v>898</v>
      </c>
      <c r="I17" s="65">
        <v>2.0649600000000001</v>
      </c>
    </row>
    <row r="18" spans="1:9" x14ac:dyDescent="0.2">
      <c r="A18" s="5" t="str">
        <f>VLOOKUP("&lt;Zeilentitel_2&gt;",Uebersetzungen!$B$3:$E$100,Uebersetzungen!$B$2+1,FALSE)</f>
        <v>Region Albula</v>
      </c>
      <c r="B18" s="41">
        <v>4050</v>
      </c>
      <c r="C18" s="41">
        <v>1754</v>
      </c>
      <c r="D18" s="66">
        <v>1394</v>
      </c>
      <c r="E18" s="66">
        <v>350</v>
      </c>
      <c r="F18" s="66">
        <v>395</v>
      </c>
      <c r="G18" s="66">
        <v>129</v>
      </c>
      <c r="H18" s="40">
        <v>28</v>
      </c>
      <c r="I18" s="67">
        <v>1.9740740999999999</v>
      </c>
    </row>
    <row r="19" spans="1:9" x14ac:dyDescent="0.2">
      <c r="A19" s="6" t="s">
        <v>1</v>
      </c>
      <c r="B19" s="47">
        <v>1366</v>
      </c>
      <c r="C19" s="47">
        <v>617</v>
      </c>
      <c r="D19" s="12">
        <v>437</v>
      </c>
      <c r="E19" s="12">
        <v>119</v>
      </c>
      <c r="F19" s="12">
        <v>148</v>
      </c>
      <c r="G19" s="12">
        <v>38</v>
      </c>
      <c r="H19" s="36">
        <v>7</v>
      </c>
      <c r="I19" s="68">
        <v>1.9568082</v>
      </c>
    </row>
    <row r="20" spans="1:9" x14ac:dyDescent="0.2">
      <c r="A20" s="6" t="s">
        <v>2</v>
      </c>
      <c r="B20" s="47">
        <v>278</v>
      </c>
      <c r="C20" s="47">
        <v>136</v>
      </c>
      <c r="D20" s="12">
        <v>84</v>
      </c>
      <c r="E20" s="12">
        <v>16</v>
      </c>
      <c r="F20" s="12">
        <v>35</v>
      </c>
      <c r="G20" s="12">
        <v>6</v>
      </c>
      <c r="H20" s="36" t="s">
        <v>233</v>
      </c>
      <c r="I20" s="68">
        <v>1.8992804999999999</v>
      </c>
    </row>
    <row r="21" spans="1:9" x14ac:dyDescent="0.2">
      <c r="A21" s="6" t="s">
        <v>95</v>
      </c>
      <c r="B21" s="47">
        <v>113</v>
      </c>
      <c r="C21" s="47">
        <v>55</v>
      </c>
      <c r="D21" s="12">
        <v>40</v>
      </c>
      <c r="E21" s="12">
        <v>7</v>
      </c>
      <c r="F21" s="12">
        <v>6</v>
      </c>
      <c r="G21" s="12">
        <v>5</v>
      </c>
      <c r="H21" s="36">
        <v>0</v>
      </c>
      <c r="I21" s="68">
        <v>1.8141593</v>
      </c>
    </row>
    <row r="22" spans="1:9" x14ac:dyDescent="0.2">
      <c r="A22" s="6" t="s">
        <v>3</v>
      </c>
      <c r="B22" s="47">
        <v>625</v>
      </c>
      <c r="C22" s="47">
        <v>251</v>
      </c>
      <c r="D22" s="12">
        <v>218</v>
      </c>
      <c r="E22" s="12">
        <v>72</v>
      </c>
      <c r="F22" s="12">
        <v>56</v>
      </c>
      <c r="G22" s="12">
        <v>20</v>
      </c>
      <c r="H22" s="36">
        <v>8</v>
      </c>
      <c r="I22" s="68">
        <v>2.0448</v>
      </c>
    </row>
    <row r="23" spans="1:9" x14ac:dyDescent="0.2">
      <c r="A23" s="6" t="s">
        <v>89</v>
      </c>
      <c r="B23" s="47">
        <v>1242</v>
      </c>
      <c r="C23" s="47">
        <v>528</v>
      </c>
      <c r="D23" s="12">
        <v>461</v>
      </c>
      <c r="E23" s="12">
        <v>98</v>
      </c>
      <c r="F23" s="12">
        <v>108</v>
      </c>
      <c r="G23" s="12">
        <v>39</v>
      </c>
      <c r="H23" s="36">
        <v>8</v>
      </c>
      <c r="I23" s="68">
        <v>1.9508856999999999</v>
      </c>
    </row>
    <row r="24" spans="1:9" x14ac:dyDescent="0.2">
      <c r="A24" s="6" t="s">
        <v>92</v>
      </c>
      <c r="B24" s="47">
        <v>426</v>
      </c>
      <c r="C24" s="47">
        <v>167</v>
      </c>
      <c r="D24" s="12">
        <v>154</v>
      </c>
      <c r="E24" s="12">
        <v>38</v>
      </c>
      <c r="F24" s="12">
        <v>42</v>
      </c>
      <c r="G24" s="12">
        <v>21</v>
      </c>
      <c r="H24" s="36">
        <v>4</v>
      </c>
      <c r="I24" s="68">
        <v>2.0845069999999999</v>
      </c>
    </row>
    <row r="25" spans="1:9" x14ac:dyDescent="0.2">
      <c r="A25" s="5" t="str">
        <f>VLOOKUP("&lt;Zeilentitel_3&gt;",Uebersetzungen!$B$3:$E$100,Uebersetzungen!$B$2+1,FALSE)</f>
        <v>Region Bernina</v>
      </c>
      <c r="B25" s="41">
        <v>1999</v>
      </c>
      <c r="C25" s="41">
        <v>717</v>
      </c>
      <c r="D25" s="66">
        <v>619</v>
      </c>
      <c r="E25" s="66">
        <v>268</v>
      </c>
      <c r="F25" s="66">
        <v>254</v>
      </c>
      <c r="G25" s="66">
        <v>111</v>
      </c>
      <c r="H25" s="40">
        <v>30</v>
      </c>
      <c r="I25" s="67">
        <v>2.2621310000000001</v>
      </c>
    </row>
    <row r="26" spans="1:9" x14ac:dyDescent="0.2">
      <c r="A26" s="6" t="s">
        <v>4</v>
      </c>
      <c r="B26" s="47">
        <v>472</v>
      </c>
      <c r="C26" s="47">
        <v>160</v>
      </c>
      <c r="D26" s="12">
        <v>150</v>
      </c>
      <c r="E26" s="12">
        <v>70</v>
      </c>
      <c r="F26" s="12">
        <v>54</v>
      </c>
      <c r="G26" s="12">
        <v>26</v>
      </c>
      <c r="H26" s="36">
        <v>12</v>
      </c>
      <c r="I26" s="68">
        <v>2.3241524999999998</v>
      </c>
    </row>
    <row r="27" spans="1:9" x14ac:dyDescent="0.2">
      <c r="A27" s="6" t="s">
        <v>5</v>
      </c>
      <c r="B27" s="47">
        <v>1527</v>
      </c>
      <c r="C27" s="47">
        <v>557</v>
      </c>
      <c r="D27" s="12">
        <v>469</v>
      </c>
      <c r="E27" s="12">
        <v>198</v>
      </c>
      <c r="F27" s="12">
        <v>200</v>
      </c>
      <c r="G27" s="12">
        <v>85</v>
      </c>
      <c r="H27" s="36">
        <v>18</v>
      </c>
      <c r="I27" s="68">
        <v>2.2429600000000001</v>
      </c>
    </row>
    <row r="28" spans="1:9" x14ac:dyDescent="0.2">
      <c r="A28" s="5" t="str">
        <f>VLOOKUP("&lt;Zeilentitel_4&gt;",Uebersetzungen!$B$3:$E$100,Uebersetzungen!$B$2+1,FALSE)</f>
        <v>Region Engiadina Bassa/Val Müstair</v>
      </c>
      <c r="B28" s="41">
        <v>4453</v>
      </c>
      <c r="C28" s="41">
        <v>1810</v>
      </c>
      <c r="D28" s="66">
        <v>1523</v>
      </c>
      <c r="E28" s="66">
        <v>492</v>
      </c>
      <c r="F28" s="66">
        <v>467</v>
      </c>
      <c r="G28" s="66">
        <v>127</v>
      </c>
      <c r="H28" s="40">
        <v>34</v>
      </c>
      <c r="I28" s="67">
        <v>2.031215</v>
      </c>
    </row>
    <row r="29" spans="1:9" x14ac:dyDescent="0.2">
      <c r="A29" s="6" t="s">
        <v>38</v>
      </c>
      <c r="B29" s="47">
        <v>754</v>
      </c>
      <c r="C29" s="47">
        <v>299</v>
      </c>
      <c r="D29" s="12">
        <v>261</v>
      </c>
      <c r="E29" s="12">
        <v>81</v>
      </c>
      <c r="F29" s="12">
        <v>85</v>
      </c>
      <c r="G29" s="12">
        <v>21</v>
      </c>
      <c r="H29" s="36">
        <v>7</v>
      </c>
      <c r="I29" s="68">
        <v>2.0583553000000001</v>
      </c>
    </row>
    <row r="30" spans="1:9" x14ac:dyDescent="0.2">
      <c r="A30" s="6" t="s">
        <v>39</v>
      </c>
      <c r="B30" s="47">
        <v>388</v>
      </c>
      <c r="C30" s="47">
        <v>182</v>
      </c>
      <c r="D30" s="12">
        <v>101</v>
      </c>
      <c r="E30" s="12">
        <v>56</v>
      </c>
      <c r="F30" s="12">
        <v>40</v>
      </c>
      <c r="G30" s="12">
        <v>9</v>
      </c>
      <c r="H30" s="36">
        <v>0</v>
      </c>
      <c r="I30" s="68">
        <v>1.951031</v>
      </c>
    </row>
    <row r="31" spans="1:9" x14ac:dyDescent="0.2">
      <c r="A31" s="6" t="s">
        <v>40</v>
      </c>
      <c r="B31" s="47">
        <v>2222</v>
      </c>
      <c r="C31" s="47">
        <v>894</v>
      </c>
      <c r="D31" s="12">
        <v>764</v>
      </c>
      <c r="E31" s="12">
        <v>240</v>
      </c>
      <c r="F31" s="12">
        <v>242</v>
      </c>
      <c r="G31" s="12">
        <v>69</v>
      </c>
      <c r="H31" s="36">
        <v>13</v>
      </c>
      <c r="I31" s="68">
        <v>2.0405039999999999</v>
      </c>
    </row>
    <row r="32" spans="1:9" x14ac:dyDescent="0.2">
      <c r="A32" s="6" t="s">
        <v>41</v>
      </c>
      <c r="B32" s="47">
        <v>385</v>
      </c>
      <c r="C32" s="47">
        <v>138</v>
      </c>
      <c r="D32" s="12">
        <v>139</v>
      </c>
      <c r="E32" s="12">
        <v>53</v>
      </c>
      <c r="F32" s="12">
        <v>42</v>
      </c>
      <c r="G32" s="12">
        <v>8</v>
      </c>
      <c r="H32" s="36">
        <v>5</v>
      </c>
      <c r="I32" s="68">
        <v>2.1194806000000002</v>
      </c>
    </row>
    <row r="33" spans="1:9" x14ac:dyDescent="0.2">
      <c r="A33" s="6" t="s">
        <v>60</v>
      </c>
      <c r="B33" s="47">
        <v>704</v>
      </c>
      <c r="C33" s="47">
        <v>297</v>
      </c>
      <c r="D33" s="12">
        <v>258</v>
      </c>
      <c r="E33" s="12">
        <v>62</v>
      </c>
      <c r="F33" s="12">
        <v>58</v>
      </c>
      <c r="G33" s="12">
        <v>20</v>
      </c>
      <c r="H33" s="36">
        <v>9</v>
      </c>
      <c r="I33" s="68">
        <v>1.96875</v>
      </c>
    </row>
    <row r="34" spans="1:9" x14ac:dyDescent="0.2">
      <c r="A34" s="5" t="str">
        <f>VLOOKUP("&lt;Zeilentitel_5&gt;",Uebersetzungen!$B$3:$E$100,Uebersetzungen!$B$2+1,FALSE)</f>
        <v>Region Imboden</v>
      </c>
      <c r="B34" s="41">
        <v>9912</v>
      </c>
      <c r="C34" s="41">
        <v>3401</v>
      </c>
      <c r="D34" s="66">
        <v>3382</v>
      </c>
      <c r="E34" s="66">
        <v>1237</v>
      </c>
      <c r="F34" s="66">
        <v>1416</v>
      </c>
      <c r="G34" s="66">
        <v>364</v>
      </c>
      <c r="H34" s="40">
        <v>112</v>
      </c>
      <c r="I34" s="67">
        <v>2.2262914</v>
      </c>
    </row>
    <row r="35" spans="1:9" x14ac:dyDescent="0.2">
      <c r="A35" s="6" t="s">
        <v>31</v>
      </c>
      <c r="B35" s="47">
        <v>1591</v>
      </c>
      <c r="C35" s="47">
        <v>549</v>
      </c>
      <c r="D35" s="12">
        <v>524</v>
      </c>
      <c r="E35" s="12">
        <v>189</v>
      </c>
      <c r="F35" s="12">
        <v>244</v>
      </c>
      <c r="G35" s="12">
        <v>69</v>
      </c>
      <c r="H35" s="36">
        <v>16</v>
      </c>
      <c r="I35" s="68">
        <v>2.2532996999999999</v>
      </c>
    </row>
    <row r="36" spans="1:9" x14ac:dyDescent="0.2">
      <c r="A36" s="6" t="s">
        <v>32</v>
      </c>
      <c r="B36" s="47">
        <v>3661</v>
      </c>
      <c r="C36" s="47">
        <v>1195</v>
      </c>
      <c r="D36" s="12">
        <v>1226</v>
      </c>
      <c r="E36" s="12">
        <v>518</v>
      </c>
      <c r="F36" s="12">
        <v>526</v>
      </c>
      <c r="G36" s="12">
        <v>151</v>
      </c>
      <c r="H36" s="36">
        <v>45</v>
      </c>
      <c r="I36" s="68">
        <v>2.2791586000000001</v>
      </c>
    </row>
    <row r="37" spans="1:9" x14ac:dyDescent="0.2">
      <c r="A37" s="6" t="s">
        <v>33</v>
      </c>
      <c r="B37" s="47">
        <v>665</v>
      </c>
      <c r="C37" s="47">
        <v>192</v>
      </c>
      <c r="D37" s="12">
        <v>231</v>
      </c>
      <c r="E37" s="12">
        <v>85</v>
      </c>
      <c r="F37" s="12">
        <v>114</v>
      </c>
      <c r="G37" s="12">
        <v>35</v>
      </c>
      <c r="H37" s="36">
        <v>8</v>
      </c>
      <c r="I37" s="68">
        <v>2.3954887</v>
      </c>
    </row>
    <row r="38" spans="1:9" x14ac:dyDescent="0.2">
      <c r="A38" s="6" t="s">
        <v>34</v>
      </c>
      <c r="B38" s="47">
        <v>1193</v>
      </c>
      <c r="C38" s="47">
        <v>354</v>
      </c>
      <c r="D38" s="12">
        <v>398</v>
      </c>
      <c r="E38" s="12">
        <v>163</v>
      </c>
      <c r="F38" s="12">
        <v>216</v>
      </c>
      <c r="G38" s="12">
        <v>40</v>
      </c>
      <c r="H38" s="36">
        <v>22</v>
      </c>
      <c r="I38" s="68">
        <v>2.3830678000000001</v>
      </c>
    </row>
    <row r="39" spans="1:9" x14ac:dyDescent="0.2">
      <c r="A39" s="6" t="s">
        <v>35</v>
      </c>
      <c r="B39" s="47">
        <v>1537</v>
      </c>
      <c r="C39" s="47">
        <v>684</v>
      </c>
      <c r="D39" s="12">
        <v>531</v>
      </c>
      <c r="E39" s="12">
        <v>146</v>
      </c>
      <c r="F39" s="12">
        <v>144</v>
      </c>
      <c r="G39" s="12">
        <v>29</v>
      </c>
      <c r="H39" s="36" t="s">
        <v>233</v>
      </c>
      <c r="I39" s="68">
        <v>1.9024072999999999</v>
      </c>
    </row>
    <row r="40" spans="1:9" x14ac:dyDescent="0.2">
      <c r="A40" s="6" t="s">
        <v>36</v>
      </c>
      <c r="B40" s="47">
        <v>557</v>
      </c>
      <c r="C40" s="47">
        <v>189</v>
      </c>
      <c r="D40" s="12">
        <v>211</v>
      </c>
      <c r="E40" s="12">
        <v>62</v>
      </c>
      <c r="F40" s="12">
        <v>68</v>
      </c>
      <c r="G40" s="12">
        <v>15</v>
      </c>
      <c r="H40" s="36">
        <v>12</v>
      </c>
      <c r="I40" s="68">
        <v>2.18851</v>
      </c>
    </row>
    <row r="41" spans="1:9" x14ac:dyDescent="0.2">
      <c r="A41" s="6" t="s">
        <v>37</v>
      </c>
      <c r="B41" s="47">
        <v>708</v>
      </c>
      <c r="C41" s="47">
        <v>238</v>
      </c>
      <c r="D41" s="12">
        <v>261</v>
      </c>
      <c r="E41" s="12">
        <v>74</v>
      </c>
      <c r="F41" s="12">
        <v>104</v>
      </c>
      <c r="G41" s="12">
        <v>25</v>
      </c>
      <c r="H41" s="36">
        <v>6</v>
      </c>
      <c r="I41" s="68">
        <v>2.2019774999999999</v>
      </c>
    </row>
    <row r="42" spans="1:9" x14ac:dyDescent="0.2">
      <c r="A42" s="5" t="str">
        <f>VLOOKUP("&lt;Zeilentitel_6&gt;",Uebersetzungen!$B$3:$E$100,Uebersetzungen!$B$2+1,FALSE)</f>
        <v>Region Landquart</v>
      </c>
      <c r="B42" s="41">
        <v>12023</v>
      </c>
      <c r="C42" s="41">
        <v>3991</v>
      </c>
      <c r="D42" s="66">
        <v>4401</v>
      </c>
      <c r="E42" s="66">
        <v>1405</v>
      </c>
      <c r="F42" s="66">
        <v>1627</v>
      </c>
      <c r="G42" s="66">
        <v>473</v>
      </c>
      <c r="H42" s="40">
        <v>126</v>
      </c>
      <c r="I42" s="67">
        <v>2.2181652000000001</v>
      </c>
    </row>
    <row r="43" spans="1:9" x14ac:dyDescent="0.2">
      <c r="A43" s="6" t="s">
        <v>70</v>
      </c>
      <c r="B43" s="47">
        <v>1519</v>
      </c>
      <c r="C43" s="47">
        <v>491</v>
      </c>
      <c r="D43" s="12">
        <v>554</v>
      </c>
      <c r="E43" s="12">
        <v>178</v>
      </c>
      <c r="F43" s="12">
        <v>230</v>
      </c>
      <c r="G43" s="12">
        <v>61</v>
      </c>
      <c r="H43" s="36">
        <v>5</v>
      </c>
      <c r="I43" s="68">
        <v>2.2310731000000001</v>
      </c>
    </row>
    <row r="44" spans="1:9" x14ac:dyDescent="0.2">
      <c r="A44" s="6" t="s">
        <v>71</v>
      </c>
      <c r="B44" s="47">
        <v>1190</v>
      </c>
      <c r="C44" s="47">
        <v>392</v>
      </c>
      <c r="D44" s="12">
        <v>422</v>
      </c>
      <c r="E44" s="12">
        <v>154</v>
      </c>
      <c r="F44" s="12">
        <v>174</v>
      </c>
      <c r="G44" s="12">
        <v>36</v>
      </c>
      <c r="H44" s="36">
        <v>12</v>
      </c>
      <c r="I44" s="68">
        <v>2.2243697999999998</v>
      </c>
    </row>
    <row r="45" spans="1:9" x14ac:dyDescent="0.2">
      <c r="A45" s="6" t="s">
        <v>72</v>
      </c>
      <c r="B45" s="47">
        <v>1751</v>
      </c>
      <c r="C45" s="47">
        <v>617</v>
      </c>
      <c r="D45" s="12">
        <v>642</v>
      </c>
      <c r="E45" s="12">
        <v>195</v>
      </c>
      <c r="F45" s="12">
        <v>212</v>
      </c>
      <c r="G45" s="12">
        <v>64</v>
      </c>
      <c r="H45" s="36">
        <v>21</v>
      </c>
      <c r="I45" s="68">
        <v>2.1604798000000001</v>
      </c>
    </row>
    <row r="46" spans="1:9" x14ac:dyDescent="0.2">
      <c r="A46" s="6" t="s">
        <v>73</v>
      </c>
      <c r="B46" s="47">
        <v>411</v>
      </c>
      <c r="C46" s="47">
        <v>136</v>
      </c>
      <c r="D46" s="12">
        <v>165</v>
      </c>
      <c r="E46" s="12">
        <v>37</v>
      </c>
      <c r="F46" s="12">
        <v>62</v>
      </c>
      <c r="G46" s="12">
        <v>8</v>
      </c>
      <c r="H46" s="36" t="s">
        <v>233</v>
      </c>
      <c r="I46" s="68">
        <v>2.1484184000000002</v>
      </c>
    </row>
    <row r="47" spans="1:9" x14ac:dyDescent="0.2">
      <c r="A47" s="6" t="s">
        <v>74</v>
      </c>
      <c r="B47" s="47">
        <v>426</v>
      </c>
      <c r="C47" s="47">
        <v>124</v>
      </c>
      <c r="D47" s="12">
        <v>166</v>
      </c>
      <c r="E47" s="12">
        <v>53</v>
      </c>
      <c r="F47" s="12">
        <v>60</v>
      </c>
      <c r="G47" s="12">
        <v>19</v>
      </c>
      <c r="H47" s="36">
        <v>4</v>
      </c>
      <c r="I47" s="68">
        <v>2.2887322999999999</v>
      </c>
    </row>
    <row r="48" spans="1:9" x14ac:dyDescent="0.2">
      <c r="A48" s="6" t="s">
        <v>75</v>
      </c>
      <c r="B48" s="47">
        <v>1558</v>
      </c>
      <c r="C48" s="47">
        <v>553</v>
      </c>
      <c r="D48" s="12">
        <v>581</v>
      </c>
      <c r="E48" s="12">
        <v>176</v>
      </c>
      <c r="F48" s="12">
        <v>183</v>
      </c>
      <c r="G48" s="12">
        <v>53</v>
      </c>
      <c r="H48" s="36">
        <v>12</v>
      </c>
      <c r="I48" s="68">
        <v>2.1302952999999998</v>
      </c>
    </row>
    <row r="49" spans="1:9" x14ac:dyDescent="0.2">
      <c r="A49" s="6" t="s">
        <v>76</v>
      </c>
      <c r="B49" s="47">
        <v>1084</v>
      </c>
      <c r="C49" s="47">
        <v>312</v>
      </c>
      <c r="D49" s="12">
        <v>418</v>
      </c>
      <c r="E49" s="12">
        <v>129</v>
      </c>
      <c r="F49" s="12">
        <v>161</v>
      </c>
      <c r="G49" s="12">
        <v>50</v>
      </c>
      <c r="H49" s="36">
        <v>14</v>
      </c>
      <c r="I49" s="68">
        <v>2.3210332</v>
      </c>
    </row>
    <row r="50" spans="1:9" x14ac:dyDescent="0.2">
      <c r="A50" s="6" t="s">
        <v>77</v>
      </c>
      <c r="B50" s="47">
        <v>4084</v>
      </c>
      <c r="C50" s="47">
        <v>1366</v>
      </c>
      <c r="D50" s="12">
        <v>1453</v>
      </c>
      <c r="E50" s="12">
        <v>483</v>
      </c>
      <c r="F50" s="12">
        <v>545</v>
      </c>
      <c r="G50" s="12">
        <v>182</v>
      </c>
      <c r="H50" s="36">
        <v>55</v>
      </c>
      <c r="I50" s="68">
        <v>2.2421646000000002</v>
      </c>
    </row>
    <row r="51" spans="1:9" x14ac:dyDescent="0.2">
      <c r="A51" s="5" t="str">
        <f>VLOOKUP("&lt;Zeilentitel_7&gt;",Uebersetzungen!$B$3:$E$100,Uebersetzungen!$B$2+1,FALSE)</f>
        <v>Region Maloja</v>
      </c>
      <c r="B51" s="41">
        <v>9486</v>
      </c>
      <c r="C51" s="41">
        <v>4461</v>
      </c>
      <c r="D51" s="66">
        <v>2897</v>
      </c>
      <c r="E51" s="66">
        <v>1019</v>
      </c>
      <c r="F51" s="66">
        <v>831</v>
      </c>
      <c r="G51" s="66">
        <v>224</v>
      </c>
      <c r="H51" s="40">
        <v>54</v>
      </c>
      <c r="I51" s="67">
        <v>1.90934</v>
      </c>
    </row>
    <row r="52" spans="1:9" x14ac:dyDescent="0.2">
      <c r="A52" s="6" t="s">
        <v>42</v>
      </c>
      <c r="B52" s="47">
        <v>311</v>
      </c>
      <c r="C52" s="47">
        <v>128</v>
      </c>
      <c r="D52" s="12">
        <v>106</v>
      </c>
      <c r="E52" s="12">
        <v>34</v>
      </c>
      <c r="F52" s="12">
        <v>35</v>
      </c>
      <c r="G52" s="12">
        <v>6</v>
      </c>
      <c r="H52" s="36" t="s">
        <v>233</v>
      </c>
      <c r="I52" s="68">
        <v>2.0064308999999998</v>
      </c>
    </row>
    <row r="53" spans="1:9" x14ac:dyDescent="0.2">
      <c r="A53" s="6" t="s">
        <v>43</v>
      </c>
      <c r="B53" s="47">
        <v>724</v>
      </c>
      <c r="C53" s="47">
        <v>323</v>
      </c>
      <c r="D53" s="12">
        <v>242</v>
      </c>
      <c r="E53" s="12">
        <v>78</v>
      </c>
      <c r="F53" s="12">
        <v>59</v>
      </c>
      <c r="G53" s="12">
        <v>18</v>
      </c>
      <c r="H53" s="36">
        <v>4</v>
      </c>
      <c r="I53" s="68">
        <v>1.9267955999999999</v>
      </c>
    </row>
    <row r="54" spans="1:9" x14ac:dyDescent="0.2">
      <c r="A54" s="6" t="s">
        <v>44</v>
      </c>
      <c r="B54" s="47">
        <v>100</v>
      </c>
      <c r="C54" s="47">
        <v>33</v>
      </c>
      <c r="D54" s="12">
        <v>43</v>
      </c>
      <c r="E54" s="12">
        <v>12</v>
      </c>
      <c r="F54" s="12">
        <v>9</v>
      </c>
      <c r="G54" s="12" t="s">
        <v>233</v>
      </c>
      <c r="H54" s="36">
        <v>0</v>
      </c>
      <c r="I54" s="68">
        <v>2.06</v>
      </c>
    </row>
    <row r="55" spans="1:9" x14ac:dyDescent="0.2">
      <c r="A55" s="6" t="s">
        <v>45</v>
      </c>
      <c r="B55" s="47">
        <v>1064</v>
      </c>
      <c r="C55" s="47">
        <v>471</v>
      </c>
      <c r="D55" s="12">
        <v>345</v>
      </c>
      <c r="E55" s="12">
        <v>130</v>
      </c>
      <c r="F55" s="12">
        <v>84</v>
      </c>
      <c r="G55" s="12">
        <v>27</v>
      </c>
      <c r="H55" s="36">
        <v>7</v>
      </c>
      <c r="I55" s="68">
        <v>1.9426692000000001</v>
      </c>
    </row>
    <row r="56" spans="1:9" x14ac:dyDescent="0.2">
      <c r="A56" s="6" t="s">
        <v>94</v>
      </c>
      <c r="B56" s="47">
        <v>383</v>
      </c>
      <c r="C56" s="47">
        <v>166</v>
      </c>
      <c r="D56" s="12">
        <v>126</v>
      </c>
      <c r="E56" s="12">
        <v>46</v>
      </c>
      <c r="F56" s="12">
        <v>31</v>
      </c>
      <c r="G56" s="12">
        <v>10</v>
      </c>
      <c r="H56" s="36">
        <v>4</v>
      </c>
      <c r="I56" s="68">
        <v>1.9765013</v>
      </c>
    </row>
    <row r="57" spans="1:9" x14ac:dyDescent="0.2">
      <c r="A57" s="6" t="s">
        <v>46</v>
      </c>
      <c r="B57" s="47">
        <v>1447</v>
      </c>
      <c r="C57" s="47">
        <v>615</v>
      </c>
      <c r="D57" s="12">
        <v>464</v>
      </c>
      <c r="E57" s="12">
        <v>161</v>
      </c>
      <c r="F57" s="12">
        <v>167</v>
      </c>
      <c r="G57" s="12">
        <v>33</v>
      </c>
      <c r="H57" s="36">
        <v>7</v>
      </c>
      <c r="I57" s="68">
        <v>2.0048374999999998</v>
      </c>
    </row>
    <row r="58" spans="1:9" x14ac:dyDescent="0.2">
      <c r="A58" s="6" t="s">
        <v>96</v>
      </c>
      <c r="B58" s="47">
        <v>2765</v>
      </c>
      <c r="C58" s="47">
        <v>1480</v>
      </c>
      <c r="D58" s="12">
        <v>739</v>
      </c>
      <c r="E58" s="12">
        <v>286</v>
      </c>
      <c r="F58" s="12">
        <v>195</v>
      </c>
      <c r="G58" s="12">
        <v>52</v>
      </c>
      <c r="H58" s="36">
        <v>13</v>
      </c>
      <c r="I58" s="68">
        <v>1.7909584000000001</v>
      </c>
    </row>
    <row r="59" spans="1:9" x14ac:dyDescent="0.2">
      <c r="A59" s="6" t="s">
        <v>47</v>
      </c>
      <c r="B59" s="47">
        <v>362</v>
      </c>
      <c r="C59" s="47">
        <v>160</v>
      </c>
      <c r="D59" s="12">
        <v>105</v>
      </c>
      <c r="E59" s="12">
        <v>43</v>
      </c>
      <c r="F59" s="12">
        <v>38</v>
      </c>
      <c r="G59" s="12">
        <v>14</v>
      </c>
      <c r="H59" s="36" t="s">
        <v>233</v>
      </c>
      <c r="I59" s="68">
        <v>2.0248618</v>
      </c>
    </row>
    <row r="60" spans="1:9" x14ac:dyDescent="0.2">
      <c r="A60" s="6" t="s">
        <v>97</v>
      </c>
      <c r="B60" s="47">
        <v>360</v>
      </c>
      <c r="C60" s="47">
        <v>173</v>
      </c>
      <c r="D60" s="12">
        <v>103</v>
      </c>
      <c r="E60" s="12">
        <v>40</v>
      </c>
      <c r="F60" s="12">
        <v>36</v>
      </c>
      <c r="G60" s="12">
        <v>6</v>
      </c>
      <c r="H60" s="36" t="s">
        <v>233</v>
      </c>
      <c r="I60" s="68">
        <v>1.9055556</v>
      </c>
    </row>
    <row r="61" spans="1:9" x14ac:dyDescent="0.2">
      <c r="A61" s="6" t="s">
        <v>48</v>
      </c>
      <c r="B61" s="47">
        <v>625</v>
      </c>
      <c r="C61" s="47">
        <v>327</v>
      </c>
      <c r="D61" s="12">
        <v>186</v>
      </c>
      <c r="E61" s="12">
        <v>57</v>
      </c>
      <c r="F61" s="12">
        <v>46</v>
      </c>
      <c r="G61" s="12">
        <v>7</v>
      </c>
      <c r="H61" s="36" t="s">
        <v>233</v>
      </c>
      <c r="I61" s="68">
        <v>1.7616000000000001</v>
      </c>
    </row>
    <row r="62" spans="1:9" x14ac:dyDescent="0.2">
      <c r="A62" s="6" t="s">
        <v>49</v>
      </c>
      <c r="B62" s="47">
        <v>572</v>
      </c>
      <c r="C62" s="47">
        <v>256</v>
      </c>
      <c r="D62" s="12">
        <v>191</v>
      </c>
      <c r="E62" s="12">
        <v>49</v>
      </c>
      <c r="F62" s="12">
        <v>63</v>
      </c>
      <c r="G62" s="12">
        <v>11</v>
      </c>
      <c r="H62" s="36" t="s">
        <v>233</v>
      </c>
      <c r="I62" s="68">
        <v>1.9300698999999999</v>
      </c>
    </row>
    <row r="63" spans="1:9" x14ac:dyDescent="0.2">
      <c r="A63" s="6" t="s">
        <v>98</v>
      </c>
      <c r="B63" s="47">
        <v>773</v>
      </c>
      <c r="C63" s="47">
        <v>329</v>
      </c>
      <c r="D63" s="12">
        <v>247</v>
      </c>
      <c r="E63" s="12">
        <v>83</v>
      </c>
      <c r="F63" s="12">
        <v>68</v>
      </c>
      <c r="G63" s="12">
        <v>37</v>
      </c>
      <c r="H63" s="36">
        <v>9</v>
      </c>
      <c r="I63" s="68">
        <v>2.0517463999999999</v>
      </c>
    </row>
    <row r="64" spans="1:9" x14ac:dyDescent="0.2">
      <c r="A64" s="5" t="str">
        <f>VLOOKUP("&lt;Zeilentitel_8&gt;",Uebersetzungen!$B$3:$E$100,Uebersetzungen!$B$2+1,FALSE)</f>
        <v>Region Moesa</v>
      </c>
      <c r="B64" s="41">
        <v>4463</v>
      </c>
      <c r="C64" s="41">
        <v>1760</v>
      </c>
      <c r="D64" s="66">
        <v>1414</v>
      </c>
      <c r="E64" s="66">
        <v>617</v>
      </c>
      <c r="F64" s="66">
        <v>507</v>
      </c>
      <c r="G64" s="66">
        <v>135</v>
      </c>
      <c r="H64" s="40">
        <v>30</v>
      </c>
      <c r="I64" s="67">
        <v>2.0918665000000001</v>
      </c>
    </row>
    <row r="65" spans="1:9" x14ac:dyDescent="0.2">
      <c r="A65" s="6" t="s">
        <v>50</v>
      </c>
      <c r="B65" s="47">
        <v>55</v>
      </c>
      <c r="C65" s="47">
        <v>29</v>
      </c>
      <c r="D65" s="12">
        <v>15</v>
      </c>
      <c r="E65" s="12">
        <v>4</v>
      </c>
      <c r="F65" s="12">
        <v>4</v>
      </c>
      <c r="G65" s="12" t="s">
        <v>233</v>
      </c>
      <c r="H65" s="36">
        <v>0</v>
      </c>
      <c r="I65" s="68">
        <v>1.8545455</v>
      </c>
    </row>
    <row r="66" spans="1:9" x14ac:dyDescent="0.2">
      <c r="A66" s="6" t="s">
        <v>51</v>
      </c>
      <c r="B66" s="47">
        <v>132</v>
      </c>
      <c r="C66" s="47">
        <v>59</v>
      </c>
      <c r="D66" s="12">
        <v>39</v>
      </c>
      <c r="E66" s="12">
        <v>18</v>
      </c>
      <c r="F66" s="12">
        <v>15</v>
      </c>
      <c r="G66" s="12" t="s">
        <v>233</v>
      </c>
      <c r="H66" s="36">
        <v>0</v>
      </c>
      <c r="I66" s="68">
        <v>1.9393940000000001</v>
      </c>
    </row>
    <row r="67" spans="1:9" x14ac:dyDescent="0.2">
      <c r="A67" s="6" t="s">
        <v>52</v>
      </c>
      <c r="B67" s="47">
        <v>96</v>
      </c>
      <c r="C67" s="47">
        <v>48</v>
      </c>
      <c r="D67" s="12">
        <v>33</v>
      </c>
      <c r="E67" s="12">
        <v>6</v>
      </c>
      <c r="F67" s="12">
        <v>6</v>
      </c>
      <c r="G67" s="12" t="s">
        <v>233</v>
      </c>
      <c r="H67" s="36">
        <v>0</v>
      </c>
      <c r="I67" s="68">
        <v>1.78125</v>
      </c>
    </row>
    <row r="68" spans="1:9" x14ac:dyDescent="0.2">
      <c r="A68" s="6" t="s">
        <v>53</v>
      </c>
      <c r="B68" s="47">
        <v>68</v>
      </c>
      <c r="C68" s="47">
        <v>35</v>
      </c>
      <c r="D68" s="12">
        <v>27</v>
      </c>
      <c r="E68" s="12">
        <v>4</v>
      </c>
      <c r="F68" s="12" t="s">
        <v>233</v>
      </c>
      <c r="G68" s="12">
        <v>0</v>
      </c>
      <c r="H68" s="36">
        <v>0</v>
      </c>
      <c r="I68" s="68">
        <v>1.6029412000000001</v>
      </c>
    </row>
    <row r="69" spans="1:9" x14ac:dyDescent="0.2">
      <c r="A69" s="6" t="s">
        <v>54</v>
      </c>
      <c r="B69" s="47">
        <v>397</v>
      </c>
      <c r="C69" s="47">
        <v>132</v>
      </c>
      <c r="D69" s="12">
        <v>139</v>
      </c>
      <c r="E69" s="12">
        <v>64</v>
      </c>
      <c r="F69" s="12">
        <v>54</v>
      </c>
      <c r="G69" s="12">
        <v>6</v>
      </c>
      <c r="H69" s="36" t="s">
        <v>233</v>
      </c>
      <c r="I69" s="68">
        <v>2.1712847000000002</v>
      </c>
    </row>
    <row r="70" spans="1:9" x14ac:dyDescent="0.2">
      <c r="A70" s="6" t="s">
        <v>55</v>
      </c>
      <c r="B70" s="47">
        <v>677</v>
      </c>
      <c r="C70" s="47">
        <v>276</v>
      </c>
      <c r="D70" s="12">
        <v>216</v>
      </c>
      <c r="E70" s="12">
        <v>78</v>
      </c>
      <c r="F70" s="12">
        <v>79</v>
      </c>
      <c r="G70" s="12">
        <v>22</v>
      </c>
      <c r="H70" s="36">
        <v>6</v>
      </c>
      <c r="I70" s="68">
        <v>2.0827179999999998</v>
      </c>
    </row>
    <row r="71" spans="1:9" x14ac:dyDescent="0.2">
      <c r="A71" s="6" t="s">
        <v>56</v>
      </c>
      <c r="B71" s="47">
        <v>162</v>
      </c>
      <c r="C71" s="47">
        <v>75</v>
      </c>
      <c r="D71" s="12">
        <v>46</v>
      </c>
      <c r="E71" s="12">
        <v>23</v>
      </c>
      <c r="F71" s="12">
        <v>10</v>
      </c>
      <c r="G71" s="12">
        <v>7</v>
      </c>
      <c r="H71" s="36" t="s">
        <v>233</v>
      </c>
      <c r="I71" s="68">
        <v>1.9567901000000001</v>
      </c>
    </row>
    <row r="72" spans="1:9" x14ac:dyDescent="0.2">
      <c r="A72" s="6" t="s">
        <v>57</v>
      </c>
      <c r="B72" s="47">
        <v>346</v>
      </c>
      <c r="C72" s="47">
        <v>139</v>
      </c>
      <c r="D72" s="12">
        <v>99</v>
      </c>
      <c r="E72" s="12">
        <v>53</v>
      </c>
      <c r="F72" s="12">
        <v>42</v>
      </c>
      <c r="G72" s="12">
        <v>11</v>
      </c>
      <c r="H72" s="36" t="s">
        <v>233</v>
      </c>
      <c r="I72" s="68">
        <v>2.1127167</v>
      </c>
    </row>
    <row r="73" spans="1:9" x14ac:dyDescent="0.2">
      <c r="A73" s="6" t="s">
        <v>58</v>
      </c>
      <c r="B73" s="47">
        <v>763</v>
      </c>
      <c r="C73" s="47">
        <v>294</v>
      </c>
      <c r="D73" s="12">
        <v>246</v>
      </c>
      <c r="E73" s="12">
        <v>114</v>
      </c>
      <c r="F73" s="12">
        <v>79</v>
      </c>
      <c r="G73" s="12">
        <v>22</v>
      </c>
      <c r="H73" s="36">
        <v>8</v>
      </c>
      <c r="I73" s="68">
        <v>2.1035387999999999</v>
      </c>
    </row>
    <row r="74" spans="1:9" x14ac:dyDescent="0.2">
      <c r="A74" s="6" t="s">
        <v>99</v>
      </c>
      <c r="B74" s="47">
        <v>1206</v>
      </c>
      <c r="C74" s="47">
        <v>445</v>
      </c>
      <c r="D74" s="12">
        <v>382</v>
      </c>
      <c r="E74" s="12">
        <v>164</v>
      </c>
      <c r="F74" s="12">
        <v>160</v>
      </c>
      <c r="G74" s="12">
        <v>46</v>
      </c>
      <c r="H74" s="36">
        <v>9</v>
      </c>
      <c r="I74" s="68">
        <v>2.1782753000000001</v>
      </c>
    </row>
    <row r="75" spans="1:9" x14ac:dyDescent="0.2">
      <c r="A75" s="6" t="s">
        <v>59</v>
      </c>
      <c r="B75" s="47">
        <v>446</v>
      </c>
      <c r="C75" s="47">
        <v>174</v>
      </c>
      <c r="D75" s="12">
        <v>133</v>
      </c>
      <c r="E75" s="12">
        <v>78</v>
      </c>
      <c r="F75" s="12">
        <v>47</v>
      </c>
      <c r="G75" s="12">
        <v>12</v>
      </c>
      <c r="H75" s="36" t="s">
        <v>233</v>
      </c>
      <c r="I75" s="68">
        <v>2.0964127000000001</v>
      </c>
    </row>
    <row r="76" spans="1:9" x14ac:dyDescent="0.2">
      <c r="A76" s="6" t="s">
        <v>100</v>
      </c>
      <c r="B76" s="47">
        <v>115</v>
      </c>
      <c r="C76" s="47">
        <v>54</v>
      </c>
      <c r="D76" s="12">
        <v>39</v>
      </c>
      <c r="E76" s="12">
        <v>11</v>
      </c>
      <c r="F76" s="12">
        <v>9</v>
      </c>
      <c r="G76" s="12" t="s">
        <v>233</v>
      </c>
      <c r="H76" s="36">
        <v>0</v>
      </c>
      <c r="I76" s="68">
        <v>1.8347826</v>
      </c>
    </row>
    <row r="77" spans="1:9" x14ac:dyDescent="0.2">
      <c r="A77" s="5" t="str">
        <f>VLOOKUP("&lt;Zeilentitel_9&gt;",Uebersetzungen!$B$3:$E$100,Uebersetzungen!$B$2+1,FALSE)</f>
        <v>Region Plessur</v>
      </c>
      <c r="B77" s="41">
        <v>22347</v>
      </c>
      <c r="C77" s="41">
        <v>9905</v>
      </c>
      <c r="D77" s="66">
        <v>7211</v>
      </c>
      <c r="E77" s="66">
        <v>2373</v>
      </c>
      <c r="F77" s="66">
        <v>2123</v>
      </c>
      <c r="G77" s="66">
        <v>580</v>
      </c>
      <c r="H77" s="40">
        <v>155</v>
      </c>
      <c r="I77" s="67">
        <v>1.9604421000000001</v>
      </c>
    </row>
    <row r="78" spans="1:9" x14ac:dyDescent="0.2">
      <c r="A78" s="6" t="s">
        <v>67</v>
      </c>
      <c r="B78" s="47">
        <v>19678</v>
      </c>
      <c r="C78" s="47">
        <v>8615</v>
      </c>
      <c r="D78" s="12">
        <v>6383</v>
      </c>
      <c r="E78" s="12">
        <v>2117</v>
      </c>
      <c r="F78" s="12">
        <v>1909</v>
      </c>
      <c r="G78" s="12">
        <v>520</v>
      </c>
      <c r="H78" s="36">
        <v>134</v>
      </c>
      <c r="I78" s="68">
        <v>1.9720500000000001</v>
      </c>
    </row>
    <row r="79" spans="1:9" x14ac:dyDescent="0.2">
      <c r="A79" s="6" t="s">
        <v>68</v>
      </c>
      <c r="B79" s="47">
        <v>962</v>
      </c>
      <c r="C79" s="47">
        <v>397</v>
      </c>
      <c r="D79" s="12">
        <v>328</v>
      </c>
      <c r="E79" s="12">
        <v>109</v>
      </c>
      <c r="F79" s="12">
        <v>89</v>
      </c>
      <c r="G79" s="12">
        <v>30</v>
      </c>
      <c r="H79" s="36">
        <v>9</v>
      </c>
      <c r="I79" s="68">
        <v>2.0187110000000001</v>
      </c>
    </row>
    <row r="80" spans="1:9" x14ac:dyDescent="0.2">
      <c r="A80" s="6" t="s">
        <v>69</v>
      </c>
      <c r="B80" s="47">
        <v>1707</v>
      </c>
      <c r="C80" s="47">
        <v>893</v>
      </c>
      <c r="D80" s="12">
        <v>500</v>
      </c>
      <c r="E80" s="12">
        <v>147</v>
      </c>
      <c r="F80" s="12">
        <v>125</v>
      </c>
      <c r="G80" s="12">
        <v>30</v>
      </c>
      <c r="H80" s="36">
        <v>12</v>
      </c>
      <c r="I80" s="68">
        <v>1.7937901999999999</v>
      </c>
    </row>
    <row r="81" spans="1:9" x14ac:dyDescent="0.2">
      <c r="A81" s="5" t="str">
        <f>VLOOKUP("&lt;Zeilentitel_10&gt;",Uebersetzungen!$B$3:$E$100,Uebersetzungen!$B$2+1,FALSE)</f>
        <v>Region Prättigau/Davos</v>
      </c>
      <c r="B81" s="41">
        <v>12814</v>
      </c>
      <c r="C81" s="41">
        <v>5234</v>
      </c>
      <c r="D81" s="66">
        <v>4290</v>
      </c>
      <c r="E81" s="66">
        <v>1390</v>
      </c>
      <c r="F81" s="66">
        <v>1342</v>
      </c>
      <c r="G81" s="66">
        <v>429</v>
      </c>
      <c r="H81" s="40">
        <v>129</v>
      </c>
      <c r="I81" s="67">
        <v>2.0527549</v>
      </c>
    </row>
    <row r="82" spans="1:9" x14ac:dyDescent="0.2">
      <c r="A82" s="6" t="s">
        <v>61</v>
      </c>
      <c r="B82" s="47">
        <v>5372</v>
      </c>
      <c r="C82" s="47">
        <v>2426</v>
      </c>
      <c r="D82" s="12">
        <v>1660</v>
      </c>
      <c r="E82" s="12">
        <v>579</v>
      </c>
      <c r="F82" s="12">
        <v>543</v>
      </c>
      <c r="G82" s="12">
        <v>128</v>
      </c>
      <c r="H82" s="36">
        <v>36</v>
      </c>
      <c r="I82" s="68">
        <v>1.9583022999999999</v>
      </c>
    </row>
    <row r="83" spans="1:9" x14ac:dyDescent="0.2">
      <c r="A83" s="6" t="s">
        <v>62</v>
      </c>
      <c r="B83" s="47">
        <v>279</v>
      </c>
      <c r="C83" s="47">
        <v>93</v>
      </c>
      <c r="D83" s="12">
        <v>100</v>
      </c>
      <c r="E83" s="12">
        <v>36</v>
      </c>
      <c r="F83" s="12">
        <v>30</v>
      </c>
      <c r="G83" s="12">
        <v>17</v>
      </c>
      <c r="H83" s="36" t="s">
        <v>233</v>
      </c>
      <c r="I83" s="68">
        <v>2.2365591999999999</v>
      </c>
    </row>
    <row r="84" spans="1:9" x14ac:dyDescent="0.2">
      <c r="A84" s="6" t="s">
        <v>63</v>
      </c>
      <c r="B84" s="47">
        <v>79</v>
      </c>
      <c r="C84" s="47">
        <v>20</v>
      </c>
      <c r="D84" s="12">
        <v>30</v>
      </c>
      <c r="E84" s="12">
        <v>13</v>
      </c>
      <c r="F84" s="12">
        <v>5</v>
      </c>
      <c r="G84" s="12">
        <v>7</v>
      </c>
      <c r="H84" s="36">
        <v>4</v>
      </c>
      <c r="I84" s="68">
        <v>2.506329</v>
      </c>
    </row>
    <row r="85" spans="1:9" x14ac:dyDescent="0.2">
      <c r="A85" s="6" t="s">
        <v>64</v>
      </c>
      <c r="B85" s="47">
        <v>535</v>
      </c>
      <c r="C85" s="47">
        <v>181</v>
      </c>
      <c r="D85" s="12">
        <v>217</v>
      </c>
      <c r="E85" s="12">
        <v>59</v>
      </c>
      <c r="F85" s="12">
        <v>52</v>
      </c>
      <c r="G85" s="12">
        <v>20</v>
      </c>
      <c r="H85" s="36">
        <v>6</v>
      </c>
      <c r="I85" s="68">
        <v>2.1233643999999998</v>
      </c>
    </row>
    <row r="86" spans="1:9" x14ac:dyDescent="0.2">
      <c r="A86" s="6" t="s">
        <v>101</v>
      </c>
      <c r="B86" s="47">
        <v>2261</v>
      </c>
      <c r="C86" s="47">
        <v>976</v>
      </c>
      <c r="D86" s="12">
        <v>768</v>
      </c>
      <c r="E86" s="12">
        <v>220</v>
      </c>
      <c r="F86" s="12">
        <v>222</v>
      </c>
      <c r="G86" s="12">
        <v>63</v>
      </c>
      <c r="H86" s="36">
        <v>12</v>
      </c>
      <c r="I86" s="68">
        <v>1.9677134000000001</v>
      </c>
    </row>
    <row r="87" spans="1:9" x14ac:dyDescent="0.2">
      <c r="A87" s="6" t="s">
        <v>90</v>
      </c>
      <c r="B87" s="47">
        <v>104</v>
      </c>
      <c r="C87" s="47">
        <v>36</v>
      </c>
      <c r="D87" s="12">
        <v>37</v>
      </c>
      <c r="E87" s="12">
        <v>13</v>
      </c>
      <c r="F87" s="12">
        <v>10</v>
      </c>
      <c r="G87" s="12">
        <v>5</v>
      </c>
      <c r="H87" s="36" t="s">
        <v>233</v>
      </c>
      <c r="I87" s="68">
        <v>2.2596153999999999</v>
      </c>
    </row>
    <row r="88" spans="1:9" x14ac:dyDescent="0.2">
      <c r="A88" s="6" t="s">
        <v>65</v>
      </c>
      <c r="B88" s="47">
        <v>449</v>
      </c>
      <c r="C88" s="47">
        <v>187</v>
      </c>
      <c r="D88" s="12">
        <v>160</v>
      </c>
      <c r="E88" s="12">
        <v>45</v>
      </c>
      <c r="F88" s="12">
        <v>32</v>
      </c>
      <c r="G88" s="12">
        <v>17</v>
      </c>
      <c r="H88" s="36">
        <v>8</v>
      </c>
      <c r="I88" s="68">
        <v>2.0155902000000001</v>
      </c>
    </row>
    <row r="89" spans="1:9" x14ac:dyDescent="0.2">
      <c r="A89" s="6" t="s">
        <v>66</v>
      </c>
      <c r="B89" s="47">
        <v>726</v>
      </c>
      <c r="C89" s="47">
        <v>233</v>
      </c>
      <c r="D89" s="12">
        <v>278</v>
      </c>
      <c r="E89" s="12">
        <v>79</v>
      </c>
      <c r="F89" s="12">
        <v>90</v>
      </c>
      <c r="G89" s="12">
        <v>37</v>
      </c>
      <c r="H89" s="36">
        <v>9</v>
      </c>
      <c r="I89" s="68">
        <v>2.2424241999999999</v>
      </c>
    </row>
    <row r="90" spans="1:9" x14ac:dyDescent="0.2">
      <c r="A90" s="6" t="s">
        <v>78</v>
      </c>
      <c r="B90" s="47">
        <v>1020</v>
      </c>
      <c r="C90" s="47">
        <v>386</v>
      </c>
      <c r="D90" s="12">
        <v>359</v>
      </c>
      <c r="E90" s="12">
        <v>112</v>
      </c>
      <c r="F90" s="12">
        <v>113</v>
      </c>
      <c r="G90" s="12">
        <v>40</v>
      </c>
      <c r="H90" s="36">
        <v>10</v>
      </c>
      <c r="I90" s="68">
        <v>2.1117647000000002</v>
      </c>
    </row>
    <row r="91" spans="1:9" x14ac:dyDescent="0.2">
      <c r="A91" s="6" t="s">
        <v>79</v>
      </c>
      <c r="B91" s="47">
        <v>1337</v>
      </c>
      <c r="C91" s="47">
        <v>479</v>
      </c>
      <c r="D91" s="12">
        <v>445</v>
      </c>
      <c r="E91" s="12">
        <v>162</v>
      </c>
      <c r="F91" s="12">
        <v>164</v>
      </c>
      <c r="G91" s="12">
        <v>61</v>
      </c>
      <c r="H91" s="36">
        <v>26</v>
      </c>
      <c r="I91" s="68">
        <v>2.2296184999999999</v>
      </c>
    </row>
    <row r="92" spans="1:9" x14ac:dyDescent="0.2">
      <c r="A92" s="6" t="s">
        <v>80</v>
      </c>
      <c r="B92" s="47">
        <v>652</v>
      </c>
      <c r="C92" s="47">
        <v>217</v>
      </c>
      <c r="D92" s="12">
        <v>236</v>
      </c>
      <c r="E92" s="12">
        <v>72</v>
      </c>
      <c r="F92" s="12">
        <v>81</v>
      </c>
      <c r="G92" s="12">
        <v>34</v>
      </c>
      <c r="H92" s="36">
        <v>12</v>
      </c>
      <c r="I92" s="68">
        <v>2.2607362000000002</v>
      </c>
    </row>
    <row r="93" spans="1:9" x14ac:dyDescent="0.2">
      <c r="A93" s="5" t="str">
        <f>VLOOKUP("&lt;Zeilentitel_11&gt;",Uebersetzungen!$B$3:$E$100,Uebersetzungen!$B$2+1,FALSE)</f>
        <v>Region Surselva</v>
      </c>
      <c r="B93" s="41">
        <v>10388</v>
      </c>
      <c r="C93" s="41">
        <v>4088</v>
      </c>
      <c r="D93" s="66">
        <v>3683</v>
      </c>
      <c r="E93" s="66">
        <v>1100</v>
      </c>
      <c r="F93" s="66">
        <v>1040</v>
      </c>
      <c r="G93" s="66">
        <v>377</v>
      </c>
      <c r="H93" s="40">
        <v>100</v>
      </c>
      <c r="I93" s="67">
        <v>2.0616094999999999</v>
      </c>
    </row>
    <row r="94" spans="1:9" x14ac:dyDescent="0.2">
      <c r="A94" s="6" t="s">
        <v>6</v>
      </c>
      <c r="B94" s="47">
        <v>306</v>
      </c>
      <c r="C94" s="47">
        <v>115</v>
      </c>
      <c r="D94" s="12">
        <v>110</v>
      </c>
      <c r="E94" s="12">
        <v>29</v>
      </c>
      <c r="F94" s="12">
        <v>39</v>
      </c>
      <c r="G94" s="12">
        <v>10</v>
      </c>
      <c r="H94" s="36" t="s">
        <v>233</v>
      </c>
      <c r="I94" s="68">
        <v>2.1111111999999999</v>
      </c>
    </row>
    <row r="95" spans="1:9" x14ac:dyDescent="0.2">
      <c r="A95" s="6" t="s">
        <v>7</v>
      </c>
      <c r="B95" s="47">
        <v>1106</v>
      </c>
      <c r="C95" s="47">
        <v>510</v>
      </c>
      <c r="D95" s="12">
        <v>370</v>
      </c>
      <c r="E95" s="12">
        <v>98</v>
      </c>
      <c r="F95" s="12">
        <v>94</v>
      </c>
      <c r="G95" s="12">
        <v>28</v>
      </c>
      <c r="H95" s="36">
        <v>6</v>
      </c>
      <c r="I95" s="68">
        <v>1.8951175</v>
      </c>
    </row>
    <row r="96" spans="1:9" x14ac:dyDescent="0.2">
      <c r="A96" s="6" t="s">
        <v>8</v>
      </c>
      <c r="B96" s="47">
        <v>352</v>
      </c>
      <c r="C96" s="47">
        <v>123</v>
      </c>
      <c r="D96" s="12">
        <v>129</v>
      </c>
      <c r="E96" s="12">
        <v>27</v>
      </c>
      <c r="F96" s="12">
        <v>55</v>
      </c>
      <c r="G96" s="12">
        <v>17</v>
      </c>
      <c r="H96" s="36" t="s">
        <v>233</v>
      </c>
      <c r="I96" s="68">
        <v>2.1960226999999999</v>
      </c>
    </row>
    <row r="97" spans="1:9" x14ac:dyDescent="0.2">
      <c r="A97" s="6" t="s">
        <v>9</v>
      </c>
      <c r="B97" s="47">
        <v>300</v>
      </c>
      <c r="C97" s="47">
        <v>119</v>
      </c>
      <c r="D97" s="12">
        <v>100</v>
      </c>
      <c r="E97" s="12">
        <v>44</v>
      </c>
      <c r="F97" s="12">
        <v>32</v>
      </c>
      <c r="G97" s="12">
        <v>4</v>
      </c>
      <c r="H97" s="36" t="s">
        <v>233</v>
      </c>
      <c r="I97" s="68">
        <v>2.0166667</v>
      </c>
    </row>
    <row r="98" spans="1:9" x14ac:dyDescent="0.2">
      <c r="A98" s="6" t="s">
        <v>10</v>
      </c>
      <c r="B98" s="47">
        <v>475</v>
      </c>
      <c r="C98" s="47">
        <v>221</v>
      </c>
      <c r="D98" s="12">
        <v>146</v>
      </c>
      <c r="E98" s="12">
        <v>42</v>
      </c>
      <c r="F98" s="12">
        <v>40</v>
      </c>
      <c r="G98" s="12">
        <v>23</v>
      </c>
      <c r="H98" s="36" t="s">
        <v>233</v>
      </c>
      <c r="I98" s="68">
        <v>1.9726315999999999</v>
      </c>
    </row>
    <row r="99" spans="1:9" x14ac:dyDescent="0.2">
      <c r="A99" s="6" t="s">
        <v>11</v>
      </c>
      <c r="B99" s="47">
        <v>969</v>
      </c>
      <c r="C99" s="47">
        <v>365</v>
      </c>
      <c r="D99" s="12">
        <v>369</v>
      </c>
      <c r="E99" s="12">
        <v>120</v>
      </c>
      <c r="F99" s="12">
        <v>72</v>
      </c>
      <c r="G99" s="12">
        <v>28</v>
      </c>
      <c r="H99" s="36">
        <v>15</v>
      </c>
      <c r="I99" s="68">
        <v>2.0474714999999999</v>
      </c>
    </row>
    <row r="100" spans="1:9" x14ac:dyDescent="0.2">
      <c r="A100" s="6" t="s">
        <v>12</v>
      </c>
      <c r="B100" s="47">
        <v>2388</v>
      </c>
      <c r="C100" s="47">
        <v>939</v>
      </c>
      <c r="D100" s="12">
        <v>831</v>
      </c>
      <c r="E100" s="12">
        <v>254</v>
      </c>
      <c r="F100" s="12">
        <v>266</v>
      </c>
      <c r="G100" s="12">
        <v>80</v>
      </c>
      <c r="H100" s="36">
        <v>18</v>
      </c>
      <c r="I100" s="68">
        <v>2.0670016000000002</v>
      </c>
    </row>
    <row r="101" spans="1:9" x14ac:dyDescent="0.2">
      <c r="A101" s="6" t="s">
        <v>23</v>
      </c>
      <c r="B101" s="47">
        <v>406</v>
      </c>
      <c r="C101" s="47">
        <v>131</v>
      </c>
      <c r="D101" s="12">
        <v>140</v>
      </c>
      <c r="E101" s="12">
        <v>50</v>
      </c>
      <c r="F101" s="12">
        <v>50</v>
      </c>
      <c r="G101" s="12">
        <v>26</v>
      </c>
      <c r="H101" s="36">
        <v>9</v>
      </c>
      <c r="I101" s="68">
        <v>2.3275861999999998</v>
      </c>
    </row>
    <row r="102" spans="1:9" x14ac:dyDescent="0.2">
      <c r="A102" s="6" t="s">
        <v>81</v>
      </c>
      <c r="B102" s="47">
        <v>799</v>
      </c>
      <c r="C102" s="47">
        <v>293</v>
      </c>
      <c r="D102" s="12">
        <v>282</v>
      </c>
      <c r="E102" s="12">
        <v>100</v>
      </c>
      <c r="F102" s="12">
        <v>74</v>
      </c>
      <c r="G102" s="12">
        <v>42</v>
      </c>
      <c r="H102" s="36">
        <v>8</v>
      </c>
      <c r="I102" s="68">
        <v>2.1414268000000001</v>
      </c>
    </row>
    <row r="103" spans="1:9" x14ac:dyDescent="0.2">
      <c r="A103" s="6" t="s">
        <v>82</v>
      </c>
      <c r="B103" s="47">
        <v>994</v>
      </c>
      <c r="C103" s="47">
        <v>402</v>
      </c>
      <c r="D103" s="12">
        <v>346</v>
      </c>
      <c r="E103" s="12">
        <v>99</v>
      </c>
      <c r="F103" s="12">
        <v>96</v>
      </c>
      <c r="G103" s="12">
        <v>37</v>
      </c>
      <c r="H103" s="36">
        <v>14</v>
      </c>
      <c r="I103" s="68">
        <v>2.0573440000000001</v>
      </c>
    </row>
    <row r="104" spans="1:9" x14ac:dyDescent="0.2">
      <c r="A104" s="6" t="s">
        <v>83</v>
      </c>
      <c r="B104" s="47">
        <v>150</v>
      </c>
      <c r="C104" s="47">
        <v>49</v>
      </c>
      <c r="D104" s="12">
        <v>61</v>
      </c>
      <c r="E104" s="12">
        <v>21</v>
      </c>
      <c r="F104" s="12">
        <v>13</v>
      </c>
      <c r="G104" s="12">
        <v>4</v>
      </c>
      <c r="H104" s="36" t="s">
        <v>233</v>
      </c>
      <c r="I104" s="68">
        <v>2.12</v>
      </c>
    </row>
    <row r="105" spans="1:9" x14ac:dyDescent="0.2">
      <c r="A105" s="6" t="s">
        <v>84</v>
      </c>
      <c r="B105" s="47">
        <v>479</v>
      </c>
      <c r="C105" s="47">
        <v>161</v>
      </c>
      <c r="D105" s="12">
        <v>191</v>
      </c>
      <c r="E105" s="12">
        <v>53</v>
      </c>
      <c r="F105" s="12">
        <v>55</v>
      </c>
      <c r="G105" s="12">
        <v>15</v>
      </c>
      <c r="H105" s="36">
        <v>4</v>
      </c>
      <c r="I105" s="68">
        <v>2.1398747</v>
      </c>
    </row>
    <row r="106" spans="1:9" x14ac:dyDescent="0.2">
      <c r="A106" s="6" t="s">
        <v>85</v>
      </c>
      <c r="B106" s="47">
        <v>574</v>
      </c>
      <c r="C106" s="47">
        <v>231</v>
      </c>
      <c r="D106" s="12">
        <v>207</v>
      </c>
      <c r="E106" s="12">
        <v>54</v>
      </c>
      <c r="F106" s="12">
        <v>57</v>
      </c>
      <c r="G106" s="12">
        <v>22</v>
      </c>
      <c r="H106" s="36" t="s">
        <v>233</v>
      </c>
      <c r="I106" s="68">
        <v>2.0261323</v>
      </c>
    </row>
    <row r="107" spans="1:9" x14ac:dyDescent="0.2">
      <c r="A107" s="6" t="s">
        <v>86</v>
      </c>
      <c r="B107" s="47">
        <v>530</v>
      </c>
      <c r="C107" s="47">
        <v>202</v>
      </c>
      <c r="D107" s="12">
        <v>195</v>
      </c>
      <c r="E107" s="12">
        <v>61</v>
      </c>
      <c r="F107" s="12">
        <v>41</v>
      </c>
      <c r="G107" s="12">
        <v>23</v>
      </c>
      <c r="H107" s="36">
        <v>8</v>
      </c>
      <c r="I107" s="68">
        <v>2.0811321999999999</v>
      </c>
    </row>
    <row r="108" spans="1:9" x14ac:dyDescent="0.2">
      <c r="A108" s="6" t="s">
        <v>91</v>
      </c>
      <c r="B108" s="47">
        <v>560</v>
      </c>
      <c r="C108" s="47">
        <v>227</v>
      </c>
      <c r="D108" s="12">
        <v>206</v>
      </c>
      <c r="E108" s="12">
        <v>48</v>
      </c>
      <c r="F108" s="12">
        <v>56</v>
      </c>
      <c r="G108" s="12">
        <v>18</v>
      </c>
      <c r="H108" s="36">
        <v>5</v>
      </c>
      <c r="I108" s="68">
        <v>2.0160713000000001</v>
      </c>
    </row>
    <row r="109" spans="1:9" x14ac:dyDescent="0.2">
      <c r="A109" s="5" t="str">
        <f>VLOOKUP("&lt;Zeilentitel_12&gt;",Uebersetzungen!$B$3:$E$100,Uebersetzungen!$B$2+1,FALSE)</f>
        <v>Region Viamala</v>
      </c>
      <c r="B109" s="41">
        <v>6664</v>
      </c>
      <c r="C109" s="41">
        <v>2514</v>
      </c>
      <c r="D109" s="66">
        <v>2260</v>
      </c>
      <c r="E109" s="66">
        <v>767</v>
      </c>
      <c r="F109" s="66">
        <v>751</v>
      </c>
      <c r="G109" s="66">
        <v>272</v>
      </c>
      <c r="H109" s="40">
        <v>100</v>
      </c>
      <c r="I109" s="67">
        <v>2.1499100000000002</v>
      </c>
    </row>
    <row r="110" spans="1:9" x14ac:dyDescent="0.2">
      <c r="A110" s="6" t="s">
        <v>13</v>
      </c>
      <c r="B110" s="47">
        <v>167</v>
      </c>
      <c r="C110" s="47">
        <v>67</v>
      </c>
      <c r="D110" s="12">
        <v>55</v>
      </c>
      <c r="E110" s="12">
        <v>17</v>
      </c>
      <c r="F110" s="12">
        <v>21</v>
      </c>
      <c r="G110" s="12">
        <v>6</v>
      </c>
      <c r="H110" s="36" t="s">
        <v>233</v>
      </c>
      <c r="I110" s="68">
        <v>2.0838323000000001</v>
      </c>
    </row>
    <row r="111" spans="1:9" x14ac:dyDescent="0.2">
      <c r="A111" s="6" t="s">
        <v>14</v>
      </c>
      <c r="B111" s="47">
        <v>143</v>
      </c>
      <c r="C111" s="47">
        <v>49</v>
      </c>
      <c r="D111" s="12">
        <v>50</v>
      </c>
      <c r="E111" s="12">
        <v>12</v>
      </c>
      <c r="F111" s="12">
        <v>20</v>
      </c>
      <c r="G111" s="12">
        <v>8</v>
      </c>
      <c r="H111" s="36">
        <v>4</v>
      </c>
      <c r="I111" s="68">
        <v>2.3006991999999999</v>
      </c>
    </row>
    <row r="112" spans="1:9" x14ac:dyDescent="0.2">
      <c r="A112" s="6" t="s">
        <v>15</v>
      </c>
      <c r="B112" s="47">
        <v>375</v>
      </c>
      <c r="C112" s="47">
        <v>140</v>
      </c>
      <c r="D112" s="12">
        <v>116</v>
      </c>
      <c r="E112" s="12">
        <v>43</v>
      </c>
      <c r="F112" s="12">
        <v>46</v>
      </c>
      <c r="G112" s="12">
        <v>27</v>
      </c>
      <c r="H112" s="36" t="s">
        <v>233</v>
      </c>
      <c r="I112" s="68">
        <v>2.2373333</v>
      </c>
    </row>
    <row r="113" spans="1:9" x14ac:dyDescent="0.2">
      <c r="A113" s="6" t="s">
        <v>16</v>
      </c>
      <c r="B113" s="47">
        <v>415</v>
      </c>
      <c r="C113" s="47">
        <v>132</v>
      </c>
      <c r="D113" s="12">
        <v>148</v>
      </c>
      <c r="E113" s="12">
        <v>58</v>
      </c>
      <c r="F113" s="12">
        <v>53</v>
      </c>
      <c r="G113" s="12">
        <v>17</v>
      </c>
      <c r="H113" s="36">
        <v>7</v>
      </c>
      <c r="I113" s="68">
        <v>2.2722889999999998</v>
      </c>
    </row>
    <row r="114" spans="1:9" x14ac:dyDescent="0.2">
      <c r="A114" s="6" t="s">
        <v>17</v>
      </c>
      <c r="B114" s="47">
        <v>1145</v>
      </c>
      <c r="C114" s="47">
        <v>416</v>
      </c>
      <c r="D114" s="12">
        <v>419</v>
      </c>
      <c r="E114" s="12">
        <v>126</v>
      </c>
      <c r="F114" s="12">
        <v>130</v>
      </c>
      <c r="G114" s="12">
        <v>40</v>
      </c>
      <c r="H114" s="36">
        <v>14</v>
      </c>
      <c r="I114" s="68">
        <v>2.1327509999999998</v>
      </c>
    </row>
    <row r="115" spans="1:9" x14ac:dyDescent="0.2">
      <c r="A115" s="6" t="s">
        <v>18</v>
      </c>
      <c r="B115" s="47">
        <v>106</v>
      </c>
      <c r="C115" s="47">
        <v>35</v>
      </c>
      <c r="D115" s="12">
        <v>35</v>
      </c>
      <c r="E115" s="12">
        <v>10</v>
      </c>
      <c r="F115" s="12">
        <v>18</v>
      </c>
      <c r="G115" s="12">
        <v>5</v>
      </c>
      <c r="H115" s="36" t="s">
        <v>233</v>
      </c>
      <c r="I115" s="68">
        <v>2.3679245</v>
      </c>
    </row>
    <row r="116" spans="1:9" x14ac:dyDescent="0.2">
      <c r="A116" s="6" t="s">
        <v>19</v>
      </c>
      <c r="B116" s="47">
        <v>214</v>
      </c>
      <c r="C116" s="47">
        <v>53</v>
      </c>
      <c r="D116" s="12">
        <v>77</v>
      </c>
      <c r="E116" s="12">
        <v>32</v>
      </c>
      <c r="F116" s="12">
        <v>32</v>
      </c>
      <c r="G116" s="12">
        <v>14</v>
      </c>
      <c r="H116" s="36">
        <v>6</v>
      </c>
      <c r="I116" s="68">
        <v>2.5140188000000001</v>
      </c>
    </row>
    <row r="117" spans="1:9" x14ac:dyDescent="0.2">
      <c r="A117" s="6" t="s">
        <v>20</v>
      </c>
      <c r="B117" s="47">
        <v>1669</v>
      </c>
      <c r="C117" s="47">
        <v>715</v>
      </c>
      <c r="D117" s="12">
        <v>528</v>
      </c>
      <c r="E117" s="12">
        <v>195</v>
      </c>
      <c r="F117" s="12">
        <v>157</v>
      </c>
      <c r="G117" s="12">
        <v>56</v>
      </c>
      <c r="H117" s="36">
        <v>18</v>
      </c>
      <c r="I117" s="68">
        <v>2.0251648000000002</v>
      </c>
    </row>
    <row r="118" spans="1:9" x14ac:dyDescent="0.2">
      <c r="A118" s="6" t="s">
        <v>21</v>
      </c>
      <c r="B118" s="47">
        <v>68</v>
      </c>
      <c r="C118" s="47">
        <v>20</v>
      </c>
      <c r="D118" s="12">
        <v>30</v>
      </c>
      <c r="E118" s="12">
        <v>9</v>
      </c>
      <c r="F118" s="12">
        <v>6</v>
      </c>
      <c r="G118" s="12" t="s">
        <v>233</v>
      </c>
      <c r="H118" s="36" t="s">
        <v>233</v>
      </c>
      <c r="I118" s="68">
        <v>2.1617646000000001</v>
      </c>
    </row>
    <row r="119" spans="1:9" x14ac:dyDescent="0.2">
      <c r="A119" s="6" t="s">
        <v>22</v>
      </c>
      <c r="B119" s="47">
        <v>79</v>
      </c>
      <c r="C119" s="47">
        <v>25</v>
      </c>
      <c r="D119" s="12">
        <v>39</v>
      </c>
      <c r="E119" s="12">
        <v>6</v>
      </c>
      <c r="F119" s="12">
        <v>6</v>
      </c>
      <c r="G119" s="12" t="s">
        <v>233</v>
      </c>
      <c r="H119" s="36">
        <v>0</v>
      </c>
      <c r="I119" s="68">
        <v>2.0253165000000002</v>
      </c>
    </row>
    <row r="120" spans="1:9" x14ac:dyDescent="0.2">
      <c r="A120" s="6" t="s">
        <v>24</v>
      </c>
      <c r="B120" s="47">
        <v>979</v>
      </c>
      <c r="C120" s="47">
        <v>322</v>
      </c>
      <c r="D120" s="12">
        <v>349</v>
      </c>
      <c r="E120" s="12">
        <v>120</v>
      </c>
      <c r="F120" s="12">
        <v>123</v>
      </c>
      <c r="G120" s="12">
        <v>49</v>
      </c>
      <c r="H120" s="36">
        <v>16</v>
      </c>
      <c r="I120" s="68">
        <v>2.2645556999999998</v>
      </c>
    </row>
    <row r="121" spans="1:9" x14ac:dyDescent="0.2">
      <c r="A121" s="6" t="s">
        <v>25</v>
      </c>
      <c r="B121" s="47">
        <v>70</v>
      </c>
      <c r="C121" s="47">
        <v>30</v>
      </c>
      <c r="D121" s="12">
        <v>18</v>
      </c>
      <c r="E121" s="12">
        <v>8</v>
      </c>
      <c r="F121" s="12">
        <v>5</v>
      </c>
      <c r="G121" s="12">
        <v>4</v>
      </c>
      <c r="H121" s="36">
        <v>5</v>
      </c>
      <c r="I121" s="68">
        <v>2.3285713000000001</v>
      </c>
    </row>
    <row r="122" spans="1:9" x14ac:dyDescent="0.2">
      <c r="A122" s="6" t="s">
        <v>26</v>
      </c>
      <c r="B122" s="47">
        <v>64</v>
      </c>
      <c r="C122" s="47">
        <v>23</v>
      </c>
      <c r="D122" s="12">
        <v>22</v>
      </c>
      <c r="E122" s="12">
        <v>6</v>
      </c>
      <c r="F122" s="12">
        <v>8</v>
      </c>
      <c r="G122" s="12" t="s">
        <v>233</v>
      </c>
      <c r="H122" s="36" t="s">
        <v>233</v>
      </c>
      <c r="I122" s="68">
        <v>2.25</v>
      </c>
    </row>
    <row r="123" spans="1:9" x14ac:dyDescent="0.2">
      <c r="A123" s="6" t="s">
        <v>27</v>
      </c>
      <c r="B123" s="47">
        <v>432</v>
      </c>
      <c r="C123" s="47">
        <v>180</v>
      </c>
      <c r="D123" s="12">
        <v>138</v>
      </c>
      <c r="E123" s="12">
        <v>39</v>
      </c>
      <c r="F123" s="12">
        <v>57</v>
      </c>
      <c r="G123" s="12">
        <v>12</v>
      </c>
      <c r="H123" s="36">
        <v>6</v>
      </c>
      <c r="I123" s="68">
        <v>2.0763888000000001</v>
      </c>
    </row>
    <row r="124" spans="1:9" x14ac:dyDescent="0.2">
      <c r="A124" s="6" t="s">
        <v>28</v>
      </c>
      <c r="B124" s="47">
        <v>22</v>
      </c>
      <c r="C124" s="47">
        <v>5</v>
      </c>
      <c r="D124" s="12">
        <v>7</v>
      </c>
      <c r="E124" s="12">
        <v>5</v>
      </c>
      <c r="F124" s="12">
        <v>4</v>
      </c>
      <c r="G124" s="12" t="s">
        <v>233</v>
      </c>
      <c r="H124" s="36">
        <v>0</v>
      </c>
      <c r="I124" s="68">
        <v>2.5</v>
      </c>
    </row>
    <row r="125" spans="1:9" x14ac:dyDescent="0.2">
      <c r="A125" s="6" t="s">
        <v>29</v>
      </c>
      <c r="B125" s="47">
        <v>212</v>
      </c>
      <c r="C125" s="47">
        <v>93</v>
      </c>
      <c r="D125" s="12">
        <v>60</v>
      </c>
      <c r="E125" s="12">
        <v>28</v>
      </c>
      <c r="F125" s="12">
        <v>21</v>
      </c>
      <c r="G125" s="12">
        <v>7</v>
      </c>
      <c r="H125" s="36" t="s">
        <v>233</v>
      </c>
      <c r="I125" s="68">
        <v>2.0471699999999999</v>
      </c>
    </row>
    <row r="126" spans="1:9" x14ac:dyDescent="0.2">
      <c r="A126" s="6" t="s">
        <v>30</v>
      </c>
      <c r="B126" s="47">
        <v>38</v>
      </c>
      <c r="C126" s="47">
        <v>17</v>
      </c>
      <c r="D126" s="12">
        <v>14</v>
      </c>
      <c r="E126" s="12" t="s">
        <v>233</v>
      </c>
      <c r="F126" s="12" t="s">
        <v>233</v>
      </c>
      <c r="G126" s="12" t="s">
        <v>233</v>
      </c>
      <c r="H126" s="36" t="s">
        <v>233</v>
      </c>
      <c r="I126" s="68">
        <v>1.9473684</v>
      </c>
    </row>
    <row r="127" spans="1:9" x14ac:dyDescent="0.2">
      <c r="A127" s="6" t="s">
        <v>93</v>
      </c>
      <c r="B127" s="47">
        <v>295</v>
      </c>
      <c r="C127" s="47">
        <v>127</v>
      </c>
      <c r="D127" s="12">
        <v>99</v>
      </c>
      <c r="E127" s="12">
        <v>30</v>
      </c>
      <c r="F127" s="12">
        <v>25</v>
      </c>
      <c r="G127" s="12">
        <v>9</v>
      </c>
      <c r="H127" s="36">
        <v>5</v>
      </c>
      <c r="I127" s="68">
        <v>2.0033897999999999</v>
      </c>
    </row>
    <row r="128" spans="1:9" x14ac:dyDescent="0.2">
      <c r="A128" s="6" t="s">
        <v>102</v>
      </c>
      <c r="B128" s="47">
        <v>171</v>
      </c>
      <c r="C128" s="47">
        <v>65</v>
      </c>
      <c r="D128" s="12">
        <v>56</v>
      </c>
      <c r="E128" s="12">
        <v>21</v>
      </c>
      <c r="F128" s="12">
        <v>16</v>
      </c>
      <c r="G128" s="12">
        <v>8</v>
      </c>
      <c r="H128" s="36">
        <v>5</v>
      </c>
      <c r="I128" s="68">
        <v>2.1929824</v>
      </c>
    </row>
    <row r="129" spans="1:9" x14ac:dyDescent="0.2">
      <c r="A129" s="6"/>
      <c r="B129" s="60"/>
      <c r="C129" s="60"/>
      <c r="D129" s="42"/>
      <c r="E129" s="42"/>
      <c r="F129" s="42"/>
      <c r="G129" s="42"/>
      <c r="H129" s="43"/>
      <c r="I129" s="69"/>
    </row>
    <row r="130" spans="1:9" x14ac:dyDescent="0.2">
      <c r="A130" s="11" t="str">
        <f>VLOOKUP("&lt;Zeilentitel_1&gt;",Uebersetzungen!$B$3:$E$100,Uebersetzungen!$B$2+1,FALSE)</f>
        <v>GRAUBÜNDEN</v>
      </c>
      <c r="B130" s="44">
        <v>98599</v>
      </c>
      <c r="C130" s="44">
        <v>39635</v>
      </c>
      <c r="D130" s="45">
        <v>33074</v>
      </c>
      <c r="E130" s="45">
        <v>11018</v>
      </c>
      <c r="F130" s="45">
        <v>10753</v>
      </c>
      <c r="G130" s="45">
        <v>3221</v>
      </c>
      <c r="H130" s="46">
        <v>898</v>
      </c>
      <c r="I130" s="70">
        <v>2.0649600000000001</v>
      </c>
    </row>
    <row r="131" spans="1:9" x14ac:dyDescent="0.2">
      <c r="A131" s="9" t="str">
        <f>VLOOKUP("&lt;Zeilentitel_2&gt;",Uebersetzungen!$B$3:$E$100,Uebersetzungen!$B$2+1,FALSE)</f>
        <v>Region Albula</v>
      </c>
      <c r="B131" s="47">
        <v>4050</v>
      </c>
      <c r="C131" s="47">
        <v>1754</v>
      </c>
      <c r="D131" s="12">
        <v>1394</v>
      </c>
      <c r="E131" s="12">
        <v>350</v>
      </c>
      <c r="F131" s="12">
        <v>395</v>
      </c>
      <c r="G131" s="12">
        <v>129</v>
      </c>
      <c r="H131" s="36">
        <v>28</v>
      </c>
      <c r="I131" s="68">
        <v>1.9740740999999999</v>
      </c>
    </row>
    <row r="132" spans="1:9" x14ac:dyDescent="0.2">
      <c r="A132" s="9" t="str">
        <f>VLOOKUP("&lt;Zeilentitel_3&gt;",Uebersetzungen!$B$3:$E$100,Uebersetzungen!$B$2+1,FALSE)</f>
        <v>Region Bernina</v>
      </c>
      <c r="B132" s="47">
        <v>1999</v>
      </c>
      <c r="C132" s="47">
        <v>717</v>
      </c>
      <c r="D132" s="12">
        <v>619</v>
      </c>
      <c r="E132" s="12">
        <v>268</v>
      </c>
      <c r="F132" s="12">
        <v>254</v>
      </c>
      <c r="G132" s="12">
        <v>111</v>
      </c>
      <c r="H132" s="36">
        <v>30</v>
      </c>
      <c r="I132" s="68">
        <v>2.2621310000000001</v>
      </c>
    </row>
    <row r="133" spans="1:9" x14ac:dyDescent="0.2">
      <c r="A133" s="9" t="str">
        <f>VLOOKUP("&lt;Zeilentitel_4&gt;",Uebersetzungen!$B$3:$E$100,Uebersetzungen!$B$2+1,FALSE)</f>
        <v>Region Engiadina Bassa/Val Müstair</v>
      </c>
      <c r="B133" s="47">
        <v>4453</v>
      </c>
      <c r="C133" s="47">
        <v>1810</v>
      </c>
      <c r="D133" s="12">
        <v>1523</v>
      </c>
      <c r="E133" s="12">
        <v>492</v>
      </c>
      <c r="F133" s="12">
        <v>467</v>
      </c>
      <c r="G133" s="12">
        <v>127</v>
      </c>
      <c r="H133" s="36">
        <v>34</v>
      </c>
      <c r="I133" s="68">
        <v>2.031215</v>
      </c>
    </row>
    <row r="134" spans="1:9" x14ac:dyDescent="0.2">
      <c r="A134" s="9" t="str">
        <f>VLOOKUP("&lt;Zeilentitel_5&gt;",Uebersetzungen!$B$3:$E$100,Uebersetzungen!$B$2+1,FALSE)</f>
        <v>Region Imboden</v>
      </c>
      <c r="B134" s="47">
        <v>9912</v>
      </c>
      <c r="C134" s="47">
        <v>3401</v>
      </c>
      <c r="D134" s="12">
        <v>3382</v>
      </c>
      <c r="E134" s="12">
        <v>1237</v>
      </c>
      <c r="F134" s="12">
        <v>1416</v>
      </c>
      <c r="G134" s="12">
        <v>364</v>
      </c>
      <c r="H134" s="36">
        <v>112</v>
      </c>
      <c r="I134" s="68">
        <v>2.2262914</v>
      </c>
    </row>
    <row r="135" spans="1:9" x14ac:dyDescent="0.2">
      <c r="A135" s="9" t="str">
        <f>VLOOKUP("&lt;Zeilentitel_6&gt;",Uebersetzungen!$B$3:$E$100,Uebersetzungen!$B$2+1,FALSE)</f>
        <v>Region Landquart</v>
      </c>
      <c r="B135" s="47">
        <v>12023</v>
      </c>
      <c r="C135" s="47">
        <v>3991</v>
      </c>
      <c r="D135" s="12">
        <v>4401</v>
      </c>
      <c r="E135" s="12">
        <v>1405</v>
      </c>
      <c r="F135" s="12">
        <v>1627</v>
      </c>
      <c r="G135" s="12">
        <v>473</v>
      </c>
      <c r="H135" s="36">
        <v>126</v>
      </c>
      <c r="I135" s="68">
        <v>2.2181652000000001</v>
      </c>
    </row>
    <row r="136" spans="1:9" x14ac:dyDescent="0.2">
      <c r="A136" s="9" t="str">
        <f>VLOOKUP("&lt;Zeilentitel_7&gt;",Uebersetzungen!$B$3:$E$100,Uebersetzungen!$B$2+1,FALSE)</f>
        <v>Region Maloja</v>
      </c>
      <c r="B136" s="47">
        <v>9486</v>
      </c>
      <c r="C136" s="47">
        <v>4461</v>
      </c>
      <c r="D136" s="12">
        <v>2897</v>
      </c>
      <c r="E136" s="12">
        <v>1019</v>
      </c>
      <c r="F136" s="12">
        <v>831</v>
      </c>
      <c r="G136" s="12">
        <v>224</v>
      </c>
      <c r="H136" s="36">
        <v>54</v>
      </c>
      <c r="I136" s="68">
        <v>1.90934</v>
      </c>
    </row>
    <row r="137" spans="1:9" x14ac:dyDescent="0.2">
      <c r="A137" s="9" t="str">
        <f>VLOOKUP("&lt;Zeilentitel_8&gt;",Uebersetzungen!$B$3:$E$100,Uebersetzungen!$B$2+1,FALSE)</f>
        <v>Region Moesa</v>
      </c>
      <c r="B137" s="47">
        <v>4463</v>
      </c>
      <c r="C137" s="47">
        <v>1760</v>
      </c>
      <c r="D137" s="12">
        <v>1414</v>
      </c>
      <c r="E137" s="12">
        <v>617</v>
      </c>
      <c r="F137" s="12">
        <v>507</v>
      </c>
      <c r="G137" s="12">
        <v>135</v>
      </c>
      <c r="H137" s="36">
        <v>30</v>
      </c>
      <c r="I137" s="68">
        <v>2.0918665000000001</v>
      </c>
    </row>
    <row r="138" spans="1:9" x14ac:dyDescent="0.2">
      <c r="A138" s="9" t="str">
        <f>VLOOKUP("&lt;Zeilentitel_9&gt;",Uebersetzungen!$B$3:$E$100,Uebersetzungen!$B$2+1,FALSE)</f>
        <v>Region Plessur</v>
      </c>
      <c r="B138" s="47">
        <v>22347</v>
      </c>
      <c r="C138" s="47">
        <v>9905</v>
      </c>
      <c r="D138" s="12">
        <v>7211</v>
      </c>
      <c r="E138" s="12">
        <v>2373</v>
      </c>
      <c r="F138" s="12">
        <v>2123</v>
      </c>
      <c r="G138" s="12">
        <v>580</v>
      </c>
      <c r="H138" s="36">
        <v>155</v>
      </c>
      <c r="I138" s="68">
        <v>1.9604421000000001</v>
      </c>
    </row>
    <row r="139" spans="1:9" x14ac:dyDescent="0.2">
      <c r="A139" s="9" t="str">
        <f>VLOOKUP("&lt;Zeilentitel_10&gt;",Uebersetzungen!$B$3:$E$100,Uebersetzungen!$B$2+1,FALSE)</f>
        <v>Region Prättigau/Davos</v>
      </c>
      <c r="B139" s="47">
        <v>12814</v>
      </c>
      <c r="C139" s="47">
        <v>5234</v>
      </c>
      <c r="D139" s="12">
        <v>4290</v>
      </c>
      <c r="E139" s="12">
        <v>1390</v>
      </c>
      <c r="F139" s="12">
        <v>1342</v>
      </c>
      <c r="G139" s="12">
        <v>429</v>
      </c>
      <c r="H139" s="36">
        <v>129</v>
      </c>
      <c r="I139" s="68">
        <v>2.0527549</v>
      </c>
    </row>
    <row r="140" spans="1:9" x14ac:dyDescent="0.2">
      <c r="A140" s="9" t="str">
        <f>VLOOKUP("&lt;Zeilentitel_11&gt;",Uebersetzungen!$B$3:$E$100,Uebersetzungen!$B$2+1,FALSE)</f>
        <v>Region Surselva</v>
      </c>
      <c r="B140" s="47">
        <v>10388</v>
      </c>
      <c r="C140" s="47">
        <v>4088</v>
      </c>
      <c r="D140" s="12">
        <v>3683</v>
      </c>
      <c r="E140" s="12">
        <v>1100</v>
      </c>
      <c r="F140" s="12">
        <v>1040</v>
      </c>
      <c r="G140" s="12">
        <v>377</v>
      </c>
      <c r="H140" s="36">
        <v>100</v>
      </c>
      <c r="I140" s="68">
        <v>2.0616094999999999</v>
      </c>
    </row>
    <row r="141" spans="1:9" ht="13.5" thickBot="1" x14ac:dyDescent="0.25">
      <c r="A141" s="10" t="str">
        <f>VLOOKUP("&lt;Zeilentitel_12&gt;",Uebersetzungen!$B$3:$E$100,Uebersetzungen!$B$2+1,FALSE)</f>
        <v>Region Viamala</v>
      </c>
      <c r="B141" s="53">
        <v>6664</v>
      </c>
      <c r="C141" s="53">
        <v>2514</v>
      </c>
      <c r="D141" s="48">
        <v>2260</v>
      </c>
      <c r="E141" s="48">
        <v>767</v>
      </c>
      <c r="F141" s="48">
        <v>751</v>
      </c>
      <c r="G141" s="48">
        <v>272</v>
      </c>
      <c r="H141" s="49">
        <v>100</v>
      </c>
      <c r="I141" s="71">
        <v>2.1499100000000002</v>
      </c>
    </row>
    <row r="142" spans="1:9" x14ac:dyDescent="0.2">
      <c r="B142" s="12"/>
      <c r="C142" s="12"/>
      <c r="D142" s="12"/>
      <c r="E142" s="12"/>
      <c r="F142" s="12"/>
      <c r="G142" s="12"/>
      <c r="H142" s="12"/>
      <c r="I142" s="12"/>
    </row>
    <row r="143" spans="1:9" x14ac:dyDescent="0.2">
      <c r="A143" s="3" t="str">
        <f>VLOOKUP("&lt;Legende_1&gt;",Uebersetzungen!$B$3:$E$100,Uebersetzungen!$B$2+1,FALSE)</f>
        <v>Basis: Ständige Wohnbevölkerung am Hauptwohnsitz</v>
      </c>
      <c r="B143" s="12"/>
      <c r="C143" s="12"/>
      <c r="D143" s="12"/>
      <c r="E143" s="12"/>
      <c r="F143" s="12"/>
      <c r="G143" s="12"/>
      <c r="H143" s="12"/>
      <c r="I143" s="12"/>
    </row>
    <row r="144" spans="1:9" x14ac:dyDescent="0.2">
      <c r="B144" s="12"/>
      <c r="C144" s="12"/>
      <c r="D144" s="12"/>
      <c r="E144" s="12"/>
      <c r="F144" s="12"/>
      <c r="G144" s="12"/>
      <c r="H144" s="12"/>
      <c r="I144" s="12"/>
    </row>
    <row r="145" spans="1:9" x14ac:dyDescent="0.2">
      <c r="A145" s="62" t="str">
        <f>VLOOKUP("&lt;Legende_3&gt;",Uebersetzungen!$B$3:$E$100,Uebersetzungen!$B$2+1,FALSE)</f>
        <v>Q.. Beobachtungsstatus: Fehlender Wert; unterdrückt aus Datenschutzgründen</v>
      </c>
      <c r="B145" s="61"/>
      <c r="C145" s="61"/>
      <c r="D145" s="61"/>
      <c r="E145" s="61"/>
      <c r="F145" s="61"/>
      <c r="G145" s="61"/>
      <c r="H145" s="61"/>
      <c r="I145" s="61"/>
    </row>
    <row r="147" spans="1:9" x14ac:dyDescent="0.2">
      <c r="A147" s="4" t="str">
        <f>VLOOKUP("&lt;Quelle_1&gt;",Uebersetzungen!$B$3:$E$53,Uebersetzungen!$B$2+1,FALSE)</f>
        <v>Quelle: BFS (STATPOP)</v>
      </c>
    </row>
    <row r="148" spans="1:9" x14ac:dyDescent="0.2">
      <c r="A148" s="3" t="str">
        <f>VLOOKUP("&lt;Aktualisierung&gt;",Uebersetzungen!$B$3:$E$53,Uebersetzungen!$B$2+1,FALSE)</f>
        <v>Letztmals aktualisiert am: 17.09.2026</v>
      </c>
    </row>
  </sheetData>
  <sheetProtection sheet="1" objects="1" scenarios="1"/>
  <mergeCells count="4">
    <mergeCell ref="A7:B7"/>
    <mergeCell ref="A9:I9"/>
    <mergeCell ref="I14:I15"/>
    <mergeCell ref="B13:I13"/>
  </mergeCells>
  <pageMargins left="0.7" right="0.7" top="0.78740157499999996" bottom="0.78740157499999996" header="0.3" footer="0.3"/>
  <pageSetup paperSize="9" scale="3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3</xdr:col>
                    <xdr:colOff>1028700</xdr:colOff>
                    <xdr:row>1</xdr:row>
                    <xdr:rowOff>114300</xdr:rowOff>
                  </from>
                  <to>
                    <xdr:col>4</xdr:col>
                    <xdr:colOff>933450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3</xdr:col>
                    <xdr:colOff>1028700</xdr:colOff>
                    <xdr:row>2</xdr:row>
                    <xdr:rowOff>104775</xdr:rowOff>
                  </from>
                  <to>
                    <xdr:col>5</xdr:col>
                    <xdr:colOff>114300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3</xdr:col>
                    <xdr:colOff>1028700</xdr:colOff>
                    <xdr:row>3</xdr:row>
                    <xdr:rowOff>66675</xdr:rowOff>
                  </from>
                  <to>
                    <xdr:col>4</xdr:col>
                    <xdr:colOff>933450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8"/>
  <sheetViews>
    <sheetView zoomScaleNormal="100" workbookViewId="0"/>
  </sheetViews>
  <sheetFormatPr baseColWidth="10" defaultRowHeight="12.75" x14ac:dyDescent="0.2"/>
  <cols>
    <col min="1" max="1" width="33.5703125" style="3" customWidth="1"/>
    <col min="2" max="8" width="18" style="3" customWidth="1"/>
    <col min="9" max="16384" width="11.42578125" style="3"/>
  </cols>
  <sheetData>
    <row r="1" spans="1:8" s="1" customFormat="1" x14ac:dyDescent="0.2"/>
    <row r="2" spans="1:8" s="1" customFormat="1" ht="15.75" x14ac:dyDescent="0.25">
      <c r="B2" s="7"/>
      <c r="C2" s="3"/>
      <c r="D2" s="3"/>
      <c r="E2" s="3"/>
      <c r="F2" s="3"/>
      <c r="G2" s="3"/>
      <c r="H2" s="3"/>
    </row>
    <row r="3" spans="1:8" s="1" customFormat="1" ht="15.75" x14ac:dyDescent="0.25">
      <c r="B3" s="7"/>
      <c r="C3" s="3"/>
      <c r="D3" s="3"/>
      <c r="E3" s="3"/>
      <c r="F3" s="3"/>
      <c r="G3" s="3"/>
      <c r="H3" s="3"/>
    </row>
    <row r="4" spans="1:8" s="1" customFormat="1" ht="15.75" x14ac:dyDescent="0.25">
      <c r="B4" s="7"/>
      <c r="C4" s="3"/>
      <c r="D4" s="3"/>
      <c r="E4" s="3"/>
      <c r="F4" s="3"/>
      <c r="G4" s="3"/>
      <c r="H4" s="3"/>
    </row>
    <row r="5" spans="1:8" s="1" customFormat="1" x14ac:dyDescent="0.2"/>
    <row r="6" spans="1:8" s="1" customFormat="1" ht="6" customHeight="1" x14ac:dyDescent="0.2"/>
    <row r="7" spans="1:8" s="1" customFormat="1" ht="15.75" customHeight="1" x14ac:dyDescent="0.2">
      <c r="A7" s="80" t="str">
        <f>VLOOKUP("&lt;Fachbereich&gt;",Uebersetzungen!$B$3:$E$100,Uebersetzungen!$B$2+1,FALSE)</f>
        <v>Daten &amp; Statistik</v>
      </c>
      <c r="B7" s="80"/>
      <c r="C7" s="2"/>
      <c r="D7" s="2"/>
      <c r="E7" s="2"/>
      <c r="F7" s="2"/>
      <c r="G7" s="2"/>
      <c r="H7" s="2"/>
    </row>
    <row r="8" spans="1:8" s="1" customFormat="1" ht="15.75" customHeight="1" x14ac:dyDescent="0.2">
      <c r="B8" s="13"/>
      <c r="C8" s="2"/>
      <c r="D8" s="2"/>
      <c r="E8" s="2"/>
      <c r="F8" s="2"/>
      <c r="G8" s="2"/>
      <c r="H8" s="2"/>
    </row>
    <row r="9" spans="1:8" s="1" customFormat="1" ht="15.75" customHeight="1" x14ac:dyDescent="0.25">
      <c r="A9" s="81" t="str">
        <f>VLOOKUP("&lt;T2Titel&gt;",Uebersetzungen!$B$3:$E$99,Uebersetzungen!$B$2+1,FALSE)</f>
        <v>Ständige Wohnbevölkerung in Privathaushalten nach Haushaltsgrösse</v>
      </c>
      <c r="B9" s="82"/>
      <c r="C9" s="82"/>
      <c r="D9" s="82"/>
      <c r="E9" s="82"/>
      <c r="F9" s="82"/>
      <c r="G9" s="82"/>
      <c r="H9" s="82"/>
    </row>
    <row r="10" spans="1:8" s="4" customFormat="1" x14ac:dyDescent="0.2">
      <c r="A10" s="26" t="str">
        <f>VLOOKUP("&lt;T2UTitel&gt;",Uebersetzungen!$B$3:$E$100,Uebersetzungen!$B$2+1,FALSE)</f>
        <v>(Gemeindestand 2025: 100 Gemeinden)</v>
      </c>
      <c r="B10" s="27"/>
      <c r="C10" s="28"/>
      <c r="D10" s="28"/>
      <c r="E10" s="28"/>
      <c r="F10" s="28"/>
      <c r="G10" s="28"/>
      <c r="H10" s="29"/>
    </row>
    <row r="11" spans="1:8" s="4" customFormat="1" x14ac:dyDescent="0.2">
      <c r="A11" s="26"/>
      <c r="B11" s="27"/>
      <c r="C11" s="28"/>
      <c r="D11" s="28"/>
      <c r="E11" s="28"/>
      <c r="F11" s="28"/>
      <c r="G11" s="28"/>
      <c r="H11" s="29"/>
    </row>
    <row r="12" spans="1:8" s="4" customFormat="1" ht="13.5" thickBot="1" x14ac:dyDescent="0.25">
      <c r="A12" s="26"/>
      <c r="B12" s="27"/>
      <c r="C12" s="28"/>
      <c r="D12" s="28"/>
      <c r="E12" s="28"/>
      <c r="F12" s="28"/>
      <c r="G12" s="28"/>
      <c r="H12" s="29"/>
    </row>
    <row r="13" spans="1:8" ht="18.75" thickBot="1" x14ac:dyDescent="0.3">
      <c r="B13" s="85">
        <v>46022</v>
      </c>
      <c r="C13" s="86"/>
      <c r="D13" s="86"/>
      <c r="E13" s="86"/>
      <c r="F13" s="86"/>
      <c r="G13" s="86"/>
      <c r="H13" s="87"/>
    </row>
    <row r="14" spans="1:8" s="32" customFormat="1" ht="17.25" customHeight="1" x14ac:dyDescent="0.2">
      <c r="A14" s="31"/>
      <c r="B14" s="51" t="str">
        <f>VLOOKUP("&lt;T2SpaltenTitel_1&gt;",Uebersetzungen!$B$3:$E$337,Uebersetzungen!$B$2+1,FALSE)</f>
        <v>Total</v>
      </c>
      <c r="C14" s="51" t="str">
        <f>VLOOKUP("&lt;T2SpaltenTitel_2&gt;",Uebersetzungen!$B$3:$E$337,Uebersetzungen!$B$2+1,FALSE)</f>
        <v>Anzahl Personen in Haushalten mit…</v>
      </c>
      <c r="D14" s="34"/>
      <c r="E14" s="34"/>
      <c r="F14" s="34"/>
      <c r="G14" s="34"/>
      <c r="H14" s="72"/>
    </row>
    <row r="15" spans="1:8" s="32" customFormat="1" ht="23.25" customHeight="1" x14ac:dyDescent="0.2">
      <c r="A15" s="33"/>
      <c r="B15" s="57"/>
      <c r="C15" s="57" t="str">
        <f>VLOOKUP("&lt;SpaltenTitel_2.1&gt;",Uebersetzungen!$B$3:$E$37,Uebersetzungen!$B$2+1,FALSE)</f>
        <v>1 Person</v>
      </c>
      <c r="D15" s="58" t="str">
        <f>VLOOKUP("&lt;SpaltenTitel_2.2&gt;",Uebersetzungen!$B$3:$E$37,Uebersetzungen!$B$2+1,FALSE)</f>
        <v>2 Personen</v>
      </c>
      <c r="E15" s="58" t="str">
        <f>VLOOKUP("&lt;SpaltenTitel_2.3&gt;",Uebersetzungen!$B$3:$E$337,Uebersetzungen!$B$2+1,FALSE)</f>
        <v>3 Personen</v>
      </c>
      <c r="F15" s="58" t="str">
        <f>VLOOKUP("&lt;SpaltenTitel_2.4&gt;",Uebersetzungen!$B$3:$E$337,Uebersetzungen!$B$2+1,FALSE)</f>
        <v>4 Personen</v>
      </c>
      <c r="G15" s="58" t="str">
        <f>VLOOKUP("&lt;SpaltenTitel_2.5&gt;",Uebersetzungen!$B$3:$E$337,Uebersetzungen!$B$2+1,FALSE)</f>
        <v>5 Personen</v>
      </c>
      <c r="H15" s="73" t="str">
        <f>VLOOKUP("&lt;SpaltenTitel_2.6&gt;",Uebersetzungen!$B$3:$E$337,Uebersetzungen!$B$2+1,FALSE)</f>
        <v>6 oder mehr Personen</v>
      </c>
    </row>
    <row r="16" spans="1:8" x14ac:dyDescent="0.2">
      <c r="A16" s="8"/>
      <c r="B16" s="52"/>
      <c r="C16" s="47"/>
      <c r="D16" s="12"/>
      <c r="E16" s="12"/>
      <c r="F16" s="12"/>
      <c r="G16" s="12"/>
      <c r="H16" s="74"/>
    </row>
    <row r="17" spans="1:8" x14ac:dyDescent="0.2">
      <c r="A17" s="50" t="str">
        <f>VLOOKUP("&lt;Zeilentitel_1&gt;",Uebersetzungen!$B$3:$E$100,Uebersetzungen!$B$2+1,FALSE)</f>
        <v>GRAUBÜNDEN</v>
      </c>
      <c r="B17" s="39">
        <v>203603</v>
      </c>
      <c r="C17" s="39">
        <v>39635</v>
      </c>
      <c r="D17" s="64">
        <v>66148</v>
      </c>
      <c r="E17" s="64">
        <v>33054</v>
      </c>
      <c r="F17" s="64">
        <v>43012</v>
      </c>
      <c r="G17" s="64">
        <v>16105</v>
      </c>
      <c r="H17" s="75">
        <v>5649</v>
      </c>
    </row>
    <row r="18" spans="1:8" x14ac:dyDescent="0.2">
      <c r="A18" s="5" t="str">
        <f>VLOOKUP("&lt;Zeilentitel_2&gt;",Uebersetzungen!$B$3:$E$100,Uebersetzungen!$B$2+1,FALSE)</f>
        <v>Region Albula</v>
      </c>
      <c r="B18" s="41">
        <v>7995</v>
      </c>
      <c r="C18" s="41">
        <v>1754</v>
      </c>
      <c r="D18" s="66">
        <v>2788</v>
      </c>
      <c r="E18" s="66">
        <v>1050</v>
      </c>
      <c r="F18" s="66">
        <v>1580</v>
      </c>
      <c r="G18" s="66">
        <v>645</v>
      </c>
      <c r="H18" s="76">
        <v>178</v>
      </c>
    </row>
    <row r="19" spans="1:8" x14ac:dyDescent="0.2">
      <c r="A19" s="6" t="s">
        <v>1</v>
      </c>
      <c r="B19" s="47">
        <v>2673</v>
      </c>
      <c r="C19" s="47">
        <v>617</v>
      </c>
      <c r="D19" s="12">
        <v>874</v>
      </c>
      <c r="E19" s="12">
        <v>357</v>
      </c>
      <c r="F19" s="12">
        <v>592</v>
      </c>
      <c r="G19" s="12">
        <v>190</v>
      </c>
      <c r="H19" s="63">
        <v>43</v>
      </c>
    </row>
    <row r="20" spans="1:8" x14ac:dyDescent="0.2">
      <c r="A20" s="6" t="s">
        <v>2</v>
      </c>
      <c r="B20" s="47">
        <v>528</v>
      </c>
      <c r="C20" s="47">
        <v>136</v>
      </c>
      <c r="D20" s="12">
        <v>168</v>
      </c>
      <c r="E20" s="12">
        <v>48</v>
      </c>
      <c r="F20" s="12">
        <v>140</v>
      </c>
      <c r="G20" s="12">
        <v>30</v>
      </c>
      <c r="H20" s="63">
        <v>6</v>
      </c>
    </row>
    <row r="21" spans="1:8" x14ac:dyDescent="0.2">
      <c r="A21" s="6" t="s">
        <v>95</v>
      </c>
      <c r="B21" s="47">
        <v>205</v>
      </c>
      <c r="C21" s="47">
        <v>55</v>
      </c>
      <c r="D21" s="12">
        <v>80</v>
      </c>
      <c r="E21" s="12">
        <v>21</v>
      </c>
      <c r="F21" s="12">
        <v>24</v>
      </c>
      <c r="G21" s="12">
        <v>25</v>
      </c>
      <c r="H21" s="63">
        <v>0</v>
      </c>
    </row>
    <row r="22" spans="1:8" x14ac:dyDescent="0.2">
      <c r="A22" s="6" t="s">
        <v>3</v>
      </c>
      <c r="B22" s="47">
        <v>1278</v>
      </c>
      <c r="C22" s="47">
        <v>251</v>
      </c>
      <c r="D22" s="12">
        <v>436</v>
      </c>
      <c r="E22" s="12">
        <v>216</v>
      </c>
      <c r="F22" s="12">
        <v>224</v>
      </c>
      <c r="G22" s="12">
        <v>100</v>
      </c>
      <c r="H22" s="63">
        <v>51</v>
      </c>
    </row>
    <row r="23" spans="1:8" x14ac:dyDescent="0.2">
      <c r="A23" s="6" t="s">
        <v>89</v>
      </c>
      <c r="B23" s="47">
        <v>2423</v>
      </c>
      <c r="C23" s="47">
        <v>528</v>
      </c>
      <c r="D23" s="12">
        <v>922</v>
      </c>
      <c r="E23" s="12">
        <v>294</v>
      </c>
      <c r="F23" s="12">
        <v>432</v>
      </c>
      <c r="G23" s="12">
        <v>195</v>
      </c>
      <c r="H23" s="63">
        <v>52</v>
      </c>
    </row>
    <row r="24" spans="1:8" x14ac:dyDescent="0.2">
      <c r="A24" s="6" t="s">
        <v>92</v>
      </c>
      <c r="B24" s="47">
        <v>888</v>
      </c>
      <c r="C24" s="47">
        <v>167</v>
      </c>
      <c r="D24" s="12">
        <v>308</v>
      </c>
      <c r="E24" s="12">
        <v>114</v>
      </c>
      <c r="F24" s="12">
        <v>168</v>
      </c>
      <c r="G24" s="12">
        <v>105</v>
      </c>
      <c r="H24" s="63">
        <v>26</v>
      </c>
    </row>
    <row r="25" spans="1:8" x14ac:dyDescent="0.2">
      <c r="A25" s="5" t="str">
        <f>VLOOKUP("&lt;Zeilentitel_3&gt;",Uebersetzungen!$B$3:$E$100,Uebersetzungen!$B$2+1,FALSE)</f>
        <v>Region Bernina</v>
      </c>
      <c r="B25" s="41">
        <v>4522</v>
      </c>
      <c r="C25" s="41">
        <v>717</v>
      </c>
      <c r="D25" s="66">
        <v>1238</v>
      </c>
      <c r="E25" s="66">
        <v>804</v>
      </c>
      <c r="F25" s="66">
        <v>1016</v>
      </c>
      <c r="G25" s="66">
        <v>555</v>
      </c>
      <c r="H25" s="76">
        <v>192</v>
      </c>
    </row>
    <row r="26" spans="1:8" x14ac:dyDescent="0.2">
      <c r="A26" s="6" t="s">
        <v>4</v>
      </c>
      <c r="B26" s="47">
        <v>1097</v>
      </c>
      <c r="C26" s="47">
        <v>160</v>
      </c>
      <c r="D26" s="12">
        <v>300</v>
      </c>
      <c r="E26" s="12">
        <v>210</v>
      </c>
      <c r="F26" s="12">
        <v>216</v>
      </c>
      <c r="G26" s="12">
        <v>130</v>
      </c>
      <c r="H26" s="63">
        <v>81</v>
      </c>
    </row>
    <row r="27" spans="1:8" x14ac:dyDescent="0.2">
      <c r="A27" s="6" t="s">
        <v>5</v>
      </c>
      <c r="B27" s="47">
        <v>3425</v>
      </c>
      <c r="C27" s="47">
        <v>557</v>
      </c>
      <c r="D27" s="12">
        <v>938</v>
      </c>
      <c r="E27" s="12">
        <v>594</v>
      </c>
      <c r="F27" s="12">
        <v>800</v>
      </c>
      <c r="G27" s="12">
        <v>425</v>
      </c>
      <c r="H27" s="63">
        <v>111</v>
      </c>
    </row>
    <row r="28" spans="1:8" x14ac:dyDescent="0.2">
      <c r="A28" s="5" t="str">
        <f>VLOOKUP("&lt;Zeilentitel_4&gt;",Uebersetzungen!$B$3:$E$100,Uebersetzungen!$B$2+1,FALSE)</f>
        <v>Region Engiadina Bassa/Val Müstair</v>
      </c>
      <c r="B28" s="41">
        <v>9045</v>
      </c>
      <c r="C28" s="41">
        <v>1810</v>
      </c>
      <c r="D28" s="66">
        <v>3046</v>
      </c>
      <c r="E28" s="66">
        <v>1476</v>
      </c>
      <c r="F28" s="66">
        <v>1868</v>
      </c>
      <c r="G28" s="66">
        <v>635</v>
      </c>
      <c r="H28" s="76">
        <v>210</v>
      </c>
    </row>
    <row r="29" spans="1:8" x14ac:dyDescent="0.2">
      <c r="A29" s="6" t="s">
        <v>38</v>
      </c>
      <c r="B29" s="47">
        <v>1552</v>
      </c>
      <c r="C29" s="47">
        <v>299</v>
      </c>
      <c r="D29" s="12">
        <v>522</v>
      </c>
      <c r="E29" s="12">
        <v>243</v>
      </c>
      <c r="F29" s="12">
        <v>340</v>
      </c>
      <c r="G29" s="12">
        <v>105</v>
      </c>
      <c r="H29" s="63">
        <v>43</v>
      </c>
    </row>
    <row r="30" spans="1:8" x14ac:dyDescent="0.2">
      <c r="A30" s="6" t="s">
        <v>39</v>
      </c>
      <c r="B30" s="47">
        <v>757</v>
      </c>
      <c r="C30" s="47">
        <v>182</v>
      </c>
      <c r="D30" s="12">
        <v>202</v>
      </c>
      <c r="E30" s="12">
        <v>168</v>
      </c>
      <c r="F30" s="12">
        <v>160</v>
      </c>
      <c r="G30" s="12">
        <v>45</v>
      </c>
      <c r="H30" s="63">
        <v>0</v>
      </c>
    </row>
    <row r="31" spans="1:8" x14ac:dyDescent="0.2">
      <c r="A31" s="6" t="s">
        <v>40</v>
      </c>
      <c r="B31" s="47">
        <v>4534</v>
      </c>
      <c r="C31" s="47">
        <v>894</v>
      </c>
      <c r="D31" s="12">
        <v>1528</v>
      </c>
      <c r="E31" s="12">
        <v>720</v>
      </c>
      <c r="F31" s="12">
        <v>968</v>
      </c>
      <c r="G31" s="12">
        <v>345</v>
      </c>
      <c r="H31" s="63">
        <v>79</v>
      </c>
    </row>
    <row r="32" spans="1:8" x14ac:dyDescent="0.2">
      <c r="A32" s="6" t="s">
        <v>41</v>
      </c>
      <c r="B32" s="47">
        <v>816</v>
      </c>
      <c r="C32" s="47">
        <v>138</v>
      </c>
      <c r="D32" s="12">
        <v>278</v>
      </c>
      <c r="E32" s="12">
        <v>159</v>
      </c>
      <c r="F32" s="12">
        <v>168</v>
      </c>
      <c r="G32" s="12">
        <v>40</v>
      </c>
      <c r="H32" s="63">
        <v>33</v>
      </c>
    </row>
    <row r="33" spans="1:8" x14ac:dyDescent="0.2">
      <c r="A33" s="6" t="s">
        <v>60</v>
      </c>
      <c r="B33" s="47">
        <v>1386</v>
      </c>
      <c r="C33" s="47">
        <v>297</v>
      </c>
      <c r="D33" s="12">
        <v>516</v>
      </c>
      <c r="E33" s="12">
        <v>186</v>
      </c>
      <c r="F33" s="12">
        <v>232</v>
      </c>
      <c r="G33" s="12">
        <v>100</v>
      </c>
      <c r="H33" s="63">
        <v>55</v>
      </c>
    </row>
    <row r="34" spans="1:8" x14ac:dyDescent="0.2">
      <c r="A34" s="5" t="str">
        <f>VLOOKUP("&lt;Zeilentitel_5&gt;",Uebersetzungen!$B$3:$E$100,Uebersetzungen!$B$2+1,FALSE)</f>
        <v>Region Imboden</v>
      </c>
      <c r="B34" s="41">
        <v>22067</v>
      </c>
      <c r="C34" s="41">
        <v>3401</v>
      </c>
      <c r="D34" s="66">
        <v>6764</v>
      </c>
      <c r="E34" s="66">
        <v>3711</v>
      </c>
      <c r="F34" s="66">
        <v>5664</v>
      </c>
      <c r="G34" s="66">
        <v>1820</v>
      </c>
      <c r="H34" s="76">
        <v>707</v>
      </c>
    </row>
    <row r="35" spans="1:8" x14ac:dyDescent="0.2">
      <c r="A35" s="6" t="s">
        <v>31</v>
      </c>
      <c r="B35" s="47">
        <v>3585</v>
      </c>
      <c r="C35" s="47">
        <v>549</v>
      </c>
      <c r="D35" s="12">
        <v>1048</v>
      </c>
      <c r="E35" s="12">
        <v>567</v>
      </c>
      <c r="F35" s="12">
        <v>976</v>
      </c>
      <c r="G35" s="12">
        <v>345</v>
      </c>
      <c r="H35" s="63">
        <v>100</v>
      </c>
    </row>
    <row r="36" spans="1:8" x14ac:dyDescent="0.2">
      <c r="A36" s="6" t="s">
        <v>32</v>
      </c>
      <c r="B36" s="47">
        <v>8344</v>
      </c>
      <c r="C36" s="47">
        <v>1195</v>
      </c>
      <c r="D36" s="12">
        <v>2452</v>
      </c>
      <c r="E36" s="12">
        <v>1554</v>
      </c>
      <c r="F36" s="12">
        <v>2104</v>
      </c>
      <c r="G36" s="12">
        <v>755</v>
      </c>
      <c r="H36" s="63">
        <v>284</v>
      </c>
    </row>
    <row r="37" spans="1:8" x14ac:dyDescent="0.2">
      <c r="A37" s="6" t="s">
        <v>33</v>
      </c>
      <c r="B37" s="47">
        <v>1593</v>
      </c>
      <c r="C37" s="47">
        <v>192</v>
      </c>
      <c r="D37" s="12">
        <v>462</v>
      </c>
      <c r="E37" s="12">
        <v>255</v>
      </c>
      <c r="F37" s="12">
        <v>456</v>
      </c>
      <c r="G37" s="12">
        <v>175</v>
      </c>
      <c r="H37" s="63">
        <v>53</v>
      </c>
    </row>
    <row r="38" spans="1:8" x14ac:dyDescent="0.2">
      <c r="A38" s="6" t="s">
        <v>34</v>
      </c>
      <c r="B38" s="47">
        <v>2843</v>
      </c>
      <c r="C38" s="47">
        <v>354</v>
      </c>
      <c r="D38" s="12">
        <v>796</v>
      </c>
      <c r="E38" s="12">
        <v>489</v>
      </c>
      <c r="F38" s="12">
        <v>864</v>
      </c>
      <c r="G38" s="12">
        <v>200</v>
      </c>
      <c r="H38" s="63">
        <v>140</v>
      </c>
    </row>
    <row r="39" spans="1:8" x14ac:dyDescent="0.2">
      <c r="A39" s="6" t="s">
        <v>35</v>
      </c>
      <c r="B39" s="47">
        <v>2924</v>
      </c>
      <c r="C39" s="47">
        <v>684</v>
      </c>
      <c r="D39" s="12">
        <v>1062</v>
      </c>
      <c r="E39" s="12">
        <v>438</v>
      </c>
      <c r="F39" s="12">
        <v>576</v>
      </c>
      <c r="G39" s="12">
        <v>145</v>
      </c>
      <c r="H39" s="63">
        <v>19</v>
      </c>
    </row>
    <row r="40" spans="1:8" x14ac:dyDescent="0.2">
      <c r="A40" s="6" t="s">
        <v>36</v>
      </c>
      <c r="B40" s="47">
        <v>1219</v>
      </c>
      <c r="C40" s="47">
        <v>189</v>
      </c>
      <c r="D40" s="12">
        <v>422</v>
      </c>
      <c r="E40" s="12">
        <v>186</v>
      </c>
      <c r="F40" s="12">
        <v>272</v>
      </c>
      <c r="G40" s="12">
        <v>75</v>
      </c>
      <c r="H40" s="63">
        <v>75</v>
      </c>
    </row>
    <row r="41" spans="1:8" x14ac:dyDescent="0.2">
      <c r="A41" s="6" t="s">
        <v>37</v>
      </c>
      <c r="B41" s="47">
        <v>1559</v>
      </c>
      <c r="C41" s="47">
        <v>238</v>
      </c>
      <c r="D41" s="12">
        <v>522</v>
      </c>
      <c r="E41" s="12">
        <v>222</v>
      </c>
      <c r="F41" s="12">
        <v>416</v>
      </c>
      <c r="G41" s="12">
        <v>125</v>
      </c>
      <c r="H41" s="63">
        <v>36</v>
      </c>
    </row>
    <row r="42" spans="1:8" x14ac:dyDescent="0.2">
      <c r="A42" s="5" t="str">
        <f>VLOOKUP("&lt;Zeilentitel_6&gt;",Uebersetzungen!$B$3:$E$100,Uebersetzungen!$B$2+1,FALSE)</f>
        <v>Region Landquart</v>
      </c>
      <c r="B42" s="41">
        <v>26669</v>
      </c>
      <c r="C42" s="41">
        <v>3991</v>
      </c>
      <c r="D42" s="66">
        <v>8802</v>
      </c>
      <c r="E42" s="66">
        <v>4215</v>
      </c>
      <c r="F42" s="66">
        <v>6508</v>
      </c>
      <c r="G42" s="66">
        <v>2365</v>
      </c>
      <c r="H42" s="76">
        <v>788</v>
      </c>
    </row>
    <row r="43" spans="1:8" x14ac:dyDescent="0.2">
      <c r="A43" s="6" t="s">
        <v>70</v>
      </c>
      <c r="B43" s="47">
        <v>3389</v>
      </c>
      <c r="C43" s="47">
        <v>491</v>
      </c>
      <c r="D43" s="12">
        <v>1108</v>
      </c>
      <c r="E43" s="12">
        <v>534</v>
      </c>
      <c r="F43" s="12">
        <v>920</v>
      </c>
      <c r="G43" s="12">
        <v>305</v>
      </c>
      <c r="H43" s="63">
        <v>31</v>
      </c>
    </row>
    <row r="44" spans="1:8" x14ac:dyDescent="0.2">
      <c r="A44" s="6" t="s">
        <v>71</v>
      </c>
      <c r="B44" s="47">
        <v>2647</v>
      </c>
      <c r="C44" s="47">
        <v>392</v>
      </c>
      <c r="D44" s="12">
        <v>844</v>
      </c>
      <c r="E44" s="12">
        <v>462</v>
      </c>
      <c r="F44" s="12">
        <v>696</v>
      </c>
      <c r="G44" s="12">
        <v>180</v>
      </c>
      <c r="H44" s="63">
        <v>73</v>
      </c>
    </row>
    <row r="45" spans="1:8" x14ac:dyDescent="0.2">
      <c r="A45" s="6" t="s">
        <v>72</v>
      </c>
      <c r="B45" s="47">
        <v>3783</v>
      </c>
      <c r="C45" s="47">
        <v>617</v>
      </c>
      <c r="D45" s="12">
        <v>1284</v>
      </c>
      <c r="E45" s="12">
        <v>585</v>
      </c>
      <c r="F45" s="12">
        <v>848</v>
      </c>
      <c r="G45" s="12">
        <v>320</v>
      </c>
      <c r="H45" s="63">
        <v>129</v>
      </c>
    </row>
    <row r="46" spans="1:8" x14ac:dyDescent="0.2">
      <c r="A46" s="6" t="s">
        <v>73</v>
      </c>
      <c r="B46" s="47">
        <v>883</v>
      </c>
      <c r="C46" s="47">
        <v>136</v>
      </c>
      <c r="D46" s="12">
        <v>330</v>
      </c>
      <c r="E46" s="12">
        <v>111</v>
      </c>
      <c r="F46" s="12">
        <v>248</v>
      </c>
      <c r="G46" s="12">
        <v>40</v>
      </c>
      <c r="H46" s="63">
        <v>18</v>
      </c>
    </row>
    <row r="47" spans="1:8" x14ac:dyDescent="0.2">
      <c r="A47" s="6" t="s">
        <v>74</v>
      </c>
      <c r="B47" s="47">
        <v>975</v>
      </c>
      <c r="C47" s="47">
        <v>124</v>
      </c>
      <c r="D47" s="12">
        <v>332</v>
      </c>
      <c r="E47" s="12">
        <v>159</v>
      </c>
      <c r="F47" s="12">
        <v>240</v>
      </c>
      <c r="G47" s="12">
        <v>95</v>
      </c>
      <c r="H47" s="63">
        <v>25</v>
      </c>
    </row>
    <row r="48" spans="1:8" x14ac:dyDescent="0.2">
      <c r="A48" s="6" t="s">
        <v>75</v>
      </c>
      <c r="B48" s="47">
        <v>3319</v>
      </c>
      <c r="C48" s="47">
        <v>553</v>
      </c>
      <c r="D48" s="12">
        <v>1162</v>
      </c>
      <c r="E48" s="12">
        <v>528</v>
      </c>
      <c r="F48" s="12">
        <v>732</v>
      </c>
      <c r="G48" s="12">
        <v>265</v>
      </c>
      <c r="H48" s="63">
        <v>79</v>
      </c>
    </row>
    <row r="49" spans="1:8" x14ac:dyDescent="0.2">
      <c r="A49" s="6" t="s">
        <v>76</v>
      </c>
      <c r="B49" s="47">
        <v>2516</v>
      </c>
      <c r="C49" s="47">
        <v>312</v>
      </c>
      <c r="D49" s="12">
        <v>836</v>
      </c>
      <c r="E49" s="12">
        <v>387</v>
      </c>
      <c r="F49" s="12">
        <v>644</v>
      </c>
      <c r="G49" s="12">
        <v>250</v>
      </c>
      <c r="H49" s="63">
        <v>87</v>
      </c>
    </row>
    <row r="50" spans="1:8" x14ac:dyDescent="0.2">
      <c r="A50" s="6" t="s">
        <v>77</v>
      </c>
      <c r="B50" s="47">
        <v>9157</v>
      </c>
      <c r="C50" s="47">
        <v>1366</v>
      </c>
      <c r="D50" s="12">
        <v>2906</v>
      </c>
      <c r="E50" s="12">
        <v>1449</v>
      </c>
      <c r="F50" s="12">
        <v>2180</v>
      </c>
      <c r="G50" s="12">
        <v>910</v>
      </c>
      <c r="H50" s="63">
        <v>346</v>
      </c>
    </row>
    <row r="51" spans="1:8" x14ac:dyDescent="0.2">
      <c r="A51" s="5" t="str">
        <f>VLOOKUP("&lt;Zeilentitel_7&gt;",Uebersetzungen!$B$3:$E$100,Uebersetzungen!$B$2+1,FALSE)</f>
        <v>Region Maloja</v>
      </c>
      <c r="B51" s="41">
        <v>18112</v>
      </c>
      <c r="C51" s="41">
        <v>4461</v>
      </c>
      <c r="D51" s="66">
        <v>5794</v>
      </c>
      <c r="E51" s="66">
        <v>3057</v>
      </c>
      <c r="F51" s="66">
        <v>3324</v>
      </c>
      <c r="G51" s="66">
        <v>1120</v>
      </c>
      <c r="H51" s="76">
        <v>356</v>
      </c>
    </row>
    <row r="52" spans="1:8" x14ac:dyDescent="0.2">
      <c r="A52" s="6" t="s">
        <v>42</v>
      </c>
      <c r="B52" s="47">
        <v>624</v>
      </c>
      <c r="C52" s="47">
        <v>128</v>
      </c>
      <c r="D52" s="12">
        <v>212</v>
      </c>
      <c r="E52" s="12">
        <v>102</v>
      </c>
      <c r="F52" s="12">
        <v>140</v>
      </c>
      <c r="G52" s="12">
        <v>30</v>
      </c>
      <c r="H52" s="63">
        <v>12</v>
      </c>
    </row>
    <row r="53" spans="1:8" x14ac:dyDescent="0.2">
      <c r="A53" s="6" t="s">
        <v>43</v>
      </c>
      <c r="B53" s="47">
        <v>1395</v>
      </c>
      <c r="C53" s="47">
        <v>323</v>
      </c>
      <c r="D53" s="12">
        <v>484</v>
      </c>
      <c r="E53" s="12">
        <v>234</v>
      </c>
      <c r="F53" s="12">
        <v>236</v>
      </c>
      <c r="G53" s="12">
        <v>90</v>
      </c>
      <c r="H53" s="63">
        <v>28</v>
      </c>
    </row>
    <row r="54" spans="1:8" x14ac:dyDescent="0.2">
      <c r="A54" s="6" t="s">
        <v>44</v>
      </c>
      <c r="B54" s="47">
        <v>206</v>
      </c>
      <c r="C54" s="47">
        <v>33</v>
      </c>
      <c r="D54" s="12">
        <v>86</v>
      </c>
      <c r="E54" s="12">
        <v>36</v>
      </c>
      <c r="F54" s="12">
        <v>36</v>
      </c>
      <c r="G54" s="12">
        <v>15</v>
      </c>
      <c r="H54" s="63">
        <v>0</v>
      </c>
    </row>
    <row r="55" spans="1:8" x14ac:dyDescent="0.2">
      <c r="A55" s="6" t="s">
        <v>45</v>
      </c>
      <c r="B55" s="47">
        <v>2067</v>
      </c>
      <c r="C55" s="47">
        <v>471</v>
      </c>
      <c r="D55" s="12">
        <v>690</v>
      </c>
      <c r="E55" s="12">
        <v>390</v>
      </c>
      <c r="F55" s="12">
        <v>336</v>
      </c>
      <c r="G55" s="12">
        <v>135</v>
      </c>
      <c r="H55" s="63">
        <v>45</v>
      </c>
    </row>
    <row r="56" spans="1:8" x14ac:dyDescent="0.2">
      <c r="A56" s="6" t="s">
        <v>94</v>
      </c>
      <c r="B56" s="47">
        <v>757</v>
      </c>
      <c r="C56" s="47">
        <v>166</v>
      </c>
      <c r="D56" s="12">
        <v>252</v>
      </c>
      <c r="E56" s="12">
        <v>138</v>
      </c>
      <c r="F56" s="12">
        <v>124</v>
      </c>
      <c r="G56" s="12">
        <v>50</v>
      </c>
      <c r="H56" s="63">
        <v>27</v>
      </c>
    </row>
    <row r="57" spans="1:8" x14ac:dyDescent="0.2">
      <c r="A57" s="6" t="s">
        <v>46</v>
      </c>
      <c r="B57" s="47">
        <v>2901</v>
      </c>
      <c r="C57" s="47">
        <v>615</v>
      </c>
      <c r="D57" s="12">
        <v>928</v>
      </c>
      <c r="E57" s="12">
        <v>483</v>
      </c>
      <c r="F57" s="12">
        <v>668</v>
      </c>
      <c r="G57" s="12">
        <v>165</v>
      </c>
      <c r="H57" s="63">
        <v>42</v>
      </c>
    </row>
    <row r="58" spans="1:8" x14ac:dyDescent="0.2">
      <c r="A58" s="6" t="s">
        <v>96</v>
      </c>
      <c r="B58" s="47">
        <v>4952</v>
      </c>
      <c r="C58" s="47">
        <v>1480</v>
      </c>
      <c r="D58" s="12">
        <v>1478</v>
      </c>
      <c r="E58" s="12">
        <v>858</v>
      </c>
      <c r="F58" s="12">
        <v>780</v>
      </c>
      <c r="G58" s="12">
        <v>260</v>
      </c>
      <c r="H58" s="63">
        <v>96</v>
      </c>
    </row>
    <row r="59" spans="1:8" x14ac:dyDescent="0.2">
      <c r="A59" s="6" t="s">
        <v>47</v>
      </c>
      <c r="B59" s="47">
        <v>733</v>
      </c>
      <c r="C59" s="47">
        <v>160</v>
      </c>
      <c r="D59" s="12">
        <v>210</v>
      </c>
      <c r="E59" s="12">
        <v>129</v>
      </c>
      <c r="F59" s="12">
        <v>152</v>
      </c>
      <c r="G59" s="12">
        <v>70</v>
      </c>
      <c r="H59" s="63">
        <v>12</v>
      </c>
    </row>
    <row r="60" spans="1:8" x14ac:dyDescent="0.2">
      <c r="A60" s="6" t="s">
        <v>97</v>
      </c>
      <c r="B60" s="47">
        <v>686</v>
      </c>
      <c r="C60" s="47">
        <v>173</v>
      </c>
      <c r="D60" s="12">
        <v>206</v>
      </c>
      <c r="E60" s="12">
        <v>120</v>
      </c>
      <c r="F60" s="12">
        <v>144</v>
      </c>
      <c r="G60" s="12">
        <v>30</v>
      </c>
      <c r="H60" s="63">
        <v>13</v>
      </c>
    </row>
    <row r="61" spans="1:8" x14ac:dyDescent="0.2">
      <c r="A61" s="6" t="s">
        <v>48</v>
      </c>
      <c r="B61" s="47">
        <v>1101</v>
      </c>
      <c r="C61" s="47">
        <v>327</v>
      </c>
      <c r="D61" s="12">
        <v>372</v>
      </c>
      <c r="E61" s="12">
        <v>171</v>
      </c>
      <c r="F61" s="12">
        <v>184</v>
      </c>
      <c r="G61" s="12">
        <v>35</v>
      </c>
      <c r="H61" s="63">
        <v>12</v>
      </c>
    </row>
    <row r="62" spans="1:8" x14ac:dyDescent="0.2">
      <c r="A62" s="6" t="s">
        <v>49</v>
      </c>
      <c r="B62" s="47">
        <v>1104</v>
      </c>
      <c r="C62" s="47">
        <v>256</v>
      </c>
      <c r="D62" s="12">
        <v>382</v>
      </c>
      <c r="E62" s="12">
        <v>147</v>
      </c>
      <c r="F62" s="12">
        <v>252</v>
      </c>
      <c r="G62" s="12">
        <v>55</v>
      </c>
      <c r="H62" s="63">
        <v>12</v>
      </c>
    </row>
    <row r="63" spans="1:8" x14ac:dyDescent="0.2">
      <c r="A63" s="6" t="s">
        <v>98</v>
      </c>
      <c r="B63" s="47">
        <v>1586</v>
      </c>
      <c r="C63" s="47">
        <v>329</v>
      </c>
      <c r="D63" s="12">
        <v>494</v>
      </c>
      <c r="E63" s="12">
        <v>249</v>
      </c>
      <c r="F63" s="12">
        <v>272</v>
      </c>
      <c r="G63" s="12">
        <v>185</v>
      </c>
      <c r="H63" s="63">
        <v>57</v>
      </c>
    </row>
    <row r="64" spans="1:8" x14ac:dyDescent="0.2">
      <c r="A64" s="5" t="str">
        <f>VLOOKUP("&lt;Zeilentitel_8&gt;",Uebersetzungen!$B$3:$E$100,Uebersetzungen!$B$2+1,FALSE)</f>
        <v>Region Moesa</v>
      </c>
      <c r="B64" s="41">
        <v>9336</v>
      </c>
      <c r="C64" s="41">
        <v>1760</v>
      </c>
      <c r="D64" s="66">
        <v>2828</v>
      </c>
      <c r="E64" s="66">
        <v>1851</v>
      </c>
      <c r="F64" s="66">
        <v>2028</v>
      </c>
      <c r="G64" s="66">
        <v>675</v>
      </c>
      <c r="H64" s="76">
        <v>194</v>
      </c>
    </row>
    <row r="65" spans="1:8" x14ac:dyDescent="0.2">
      <c r="A65" s="6" t="s">
        <v>50</v>
      </c>
      <c r="B65" s="47">
        <v>102</v>
      </c>
      <c r="C65" s="47">
        <v>29</v>
      </c>
      <c r="D65" s="12">
        <v>30</v>
      </c>
      <c r="E65" s="12">
        <v>12</v>
      </c>
      <c r="F65" s="12">
        <v>16</v>
      </c>
      <c r="G65" s="12">
        <v>15</v>
      </c>
      <c r="H65" s="63">
        <v>0</v>
      </c>
    </row>
    <row r="66" spans="1:8" x14ac:dyDescent="0.2">
      <c r="A66" s="6" t="s">
        <v>51</v>
      </c>
      <c r="B66" s="47">
        <v>256</v>
      </c>
      <c r="C66" s="47">
        <v>59</v>
      </c>
      <c r="D66" s="12">
        <v>78</v>
      </c>
      <c r="E66" s="12">
        <v>54</v>
      </c>
      <c r="F66" s="12">
        <v>60</v>
      </c>
      <c r="G66" s="12">
        <v>5</v>
      </c>
      <c r="H66" s="63">
        <v>0</v>
      </c>
    </row>
    <row r="67" spans="1:8" x14ac:dyDescent="0.2">
      <c r="A67" s="6" t="s">
        <v>52</v>
      </c>
      <c r="B67" s="47">
        <v>171</v>
      </c>
      <c r="C67" s="47">
        <v>48</v>
      </c>
      <c r="D67" s="12">
        <v>66</v>
      </c>
      <c r="E67" s="12">
        <v>18</v>
      </c>
      <c r="F67" s="12">
        <v>24</v>
      </c>
      <c r="G67" s="12">
        <v>15</v>
      </c>
      <c r="H67" s="63">
        <v>0</v>
      </c>
    </row>
    <row r="68" spans="1:8" x14ac:dyDescent="0.2">
      <c r="A68" s="6" t="s">
        <v>53</v>
      </c>
      <c r="B68" s="47">
        <v>109</v>
      </c>
      <c r="C68" s="47">
        <v>35</v>
      </c>
      <c r="D68" s="12">
        <v>54</v>
      </c>
      <c r="E68" s="12">
        <v>12</v>
      </c>
      <c r="F68" s="12">
        <v>8</v>
      </c>
      <c r="G68" s="12">
        <v>0</v>
      </c>
      <c r="H68" s="63">
        <v>0</v>
      </c>
    </row>
    <row r="69" spans="1:8" x14ac:dyDescent="0.2">
      <c r="A69" s="6" t="s">
        <v>54</v>
      </c>
      <c r="B69" s="47">
        <v>862</v>
      </c>
      <c r="C69" s="47">
        <v>132</v>
      </c>
      <c r="D69" s="12">
        <v>278</v>
      </c>
      <c r="E69" s="12">
        <v>192</v>
      </c>
      <c r="F69" s="12">
        <v>216</v>
      </c>
      <c r="G69" s="12">
        <v>30</v>
      </c>
      <c r="H69" s="63">
        <v>14</v>
      </c>
    </row>
    <row r="70" spans="1:8" x14ac:dyDescent="0.2">
      <c r="A70" s="6" t="s">
        <v>55</v>
      </c>
      <c r="B70" s="47">
        <v>1410</v>
      </c>
      <c r="C70" s="47">
        <v>276</v>
      </c>
      <c r="D70" s="12">
        <v>432</v>
      </c>
      <c r="E70" s="12">
        <v>234</v>
      </c>
      <c r="F70" s="12">
        <v>316</v>
      </c>
      <c r="G70" s="12">
        <v>110</v>
      </c>
      <c r="H70" s="63">
        <v>42</v>
      </c>
    </row>
    <row r="71" spans="1:8" x14ac:dyDescent="0.2">
      <c r="A71" s="6" t="s">
        <v>56</v>
      </c>
      <c r="B71" s="47">
        <v>317</v>
      </c>
      <c r="C71" s="47">
        <v>75</v>
      </c>
      <c r="D71" s="12">
        <v>92</v>
      </c>
      <c r="E71" s="12">
        <v>69</v>
      </c>
      <c r="F71" s="12">
        <v>40</v>
      </c>
      <c r="G71" s="12">
        <v>35</v>
      </c>
      <c r="H71" s="63">
        <v>6</v>
      </c>
    </row>
    <row r="72" spans="1:8" x14ac:dyDescent="0.2">
      <c r="A72" s="6" t="s">
        <v>57</v>
      </c>
      <c r="B72" s="47">
        <v>731</v>
      </c>
      <c r="C72" s="47">
        <v>139</v>
      </c>
      <c r="D72" s="12">
        <v>198</v>
      </c>
      <c r="E72" s="12">
        <v>159</v>
      </c>
      <c r="F72" s="12">
        <v>168</v>
      </c>
      <c r="G72" s="12">
        <v>55</v>
      </c>
      <c r="H72" s="63">
        <v>12</v>
      </c>
    </row>
    <row r="73" spans="1:8" x14ac:dyDescent="0.2">
      <c r="A73" s="6" t="s">
        <v>58</v>
      </c>
      <c r="B73" s="47">
        <v>1605</v>
      </c>
      <c r="C73" s="47">
        <v>294</v>
      </c>
      <c r="D73" s="12">
        <v>492</v>
      </c>
      <c r="E73" s="12">
        <v>342</v>
      </c>
      <c r="F73" s="12">
        <v>316</v>
      </c>
      <c r="G73" s="12">
        <v>110</v>
      </c>
      <c r="H73" s="63">
        <v>51</v>
      </c>
    </row>
    <row r="74" spans="1:8" x14ac:dyDescent="0.2">
      <c r="A74" s="6" t="s">
        <v>99</v>
      </c>
      <c r="B74" s="47">
        <v>2627</v>
      </c>
      <c r="C74" s="47">
        <v>445</v>
      </c>
      <c r="D74" s="12">
        <v>764</v>
      </c>
      <c r="E74" s="12">
        <v>492</v>
      </c>
      <c r="F74" s="12">
        <v>640</v>
      </c>
      <c r="G74" s="12">
        <v>230</v>
      </c>
      <c r="H74" s="63">
        <v>56</v>
      </c>
    </row>
    <row r="75" spans="1:8" x14ac:dyDescent="0.2">
      <c r="A75" s="6" t="s">
        <v>59</v>
      </c>
      <c r="B75" s="47">
        <v>935</v>
      </c>
      <c r="C75" s="47">
        <v>174</v>
      </c>
      <c r="D75" s="12">
        <v>266</v>
      </c>
      <c r="E75" s="12">
        <v>234</v>
      </c>
      <c r="F75" s="12">
        <v>188</v>
      </c>
      <c r="G75" s="12">
        <v>60</v>
      </c>
      <c r="H75" s="63">
        <v>13</v>
      </c>
    </row>
    <row r="76" spans="1:8" x14ac:dyDescent="0.2">
      <c r="A76" s="6" t="s">
        <v>100</v>
      </c>
      <c r="B76" s="47">
        <v>211</v>
      </c>
      <c r="C76" s="47">
        <v>54</v>
      </c>
      <c r="D76" s="12">
        <v>78</v>
      </c>
      <c r="E76" s="12">
        <v>33</v>
      </c>
      <c r="F76" s="12">
        <v>36</v>
      </c>
      <c r="G76" s="12">
        <v>10</v>
      </c>
      <c r="H76" s="63">
        <v>0</v>
      </c>
    </row>
    <row r="77" spans="1:8" x14ac:dyDescent="0.2">
      <c r="A77" s="5" t="str">
        <f>VLOOKUP("&lt;Zeilentitel_9&gt;",Uebersetzungen!$B$3:$E$100,Uebersetzungen!$B$2+1,FALSE)</f>
        <v>Region Plessur</v>
      </c>
      <c r="B77" s="41">
        <v>43810</v>
      </c>
      <c r="C77" s="41">
        <v>9905</v>
      </c>
      <c r="D77" s="66">
        <v>14422</v>
      </c>
      <c r="E77" s="66">
        <v>7119</v>
      </c>
      <c r="F77" s="66">
        <v>8492</v>
      </c>
      <c r="G77" s="66">
        <v>2900</v>
      </c>
      <c r="H77" s="76">
        <v>972</v>
      </c>
    </row>
    <row r="78" spans="1:8" x14ac:dyDescent="0.2">
      <c r="A78" s="6" t="s">
        <v>67</v>
      </c>
      <c r="B78" s="47">
        <v>38806</v>
      </c>
      <c r="C78" s="47">
        <v>8615</v>
      </c>
      <c r="D78" s="12">
        <v>12766</v>
      </c>
      <c r="E78" s="12">
        <v>6351</v>
      </c>
      <c r="F78" s="12">
        <v>7636</v>
      </c>
      <c r="G78" s="12">
        <v>2600</v>
      </c>
      <c r="H78" s="63">
        <v>838</v>
      </c>
    </row>
    <row r="79" spans="1:8" x14ac:dyDescent="0.2">
      <c r="A79" s="6" t="s">
        <v>68</v>
      </c>
      <c r="B79" s="47">
        <v>1942</v>
      </c>
      <c r="C79" s="47">
        <v>397</v>
      </c>
      <c r="D79" s="12">
        <v>656</v>
      </c>
      <c r="E79" s="12">
        <v>327</v>
      </c>
      <c r="F79" s="12">
        <v>356</v>
      </c>
      <c r="G79" s="12">
        <v>150</v>
      </c>
      <c r="H79" s="63">
        <v>56</v>
      </c>
    </row>
    <row r="80" spans="1:8" x14ac:dyDescent="0.2">
      <c r="A80" s="6" t="s">
        <v>69</v>
      </c>
      <c r="B80" s="47">
        <v>3062</v>
      </c>
      <c r="C80" s="47">
        <v>893</v>
      </c>
      <c r="D80" s="12">
        <v>1000</v>
      </c>
      <c r="E80" s="12">
        <v>441</v>
      </c>
      <c r="F80" s="12">
        <v>500</v>
      </c>
      <c r="G80" s="12">
        <v>150</v>
      </c>
      <c r="H80" s="63">
        <v>78</v>
      </c>
    </row>
    <row r="81" spans="1:8" x14ac:dyDescent="0.2">
      <c r="A81" s="5" t="str">
        <f>VLOOKUP("&lt;Zeilentitel_10&gt;",Uebersetzungen!$B$3:$E$100,Uebersetzungen!$B$2+1,FALSE)</f>
        <v>Region Prättigau/Davos</v>
      </c>
      <c r="B81" s="41">
        <v>26304</v>
      </c>
      <c r="C81" s="41">
        <v>5234</v>
      </c>
      <c r="D81" s="66">
        <v>8580</v>
      </c>
      <c r="E81" s="66">
        <v>4170</v>
      </c>
      <c r="F81" s="66">
        <v>5368</v>
      </c>
      <c r="G81" s="66">
        <v>2145</v>
      </c>
      <c r="H81" s="76">
        <v>807</v>
      </c>
    </row>
    <row r="82" spans="1:8" x14ac:dyDescent="0.2">
      <c r="A82" s="6" t="s">
        <v>61</v>
      </c>
      <c r="B82" s="47">
        <v>10520</v>
      </c>
      <c r="C82" s="47">
        <v>2426</v>
      </c>
      <c r="D82" s="12">
        <v>3320</v>
      </c>
      <c r="E82" s="12">
        <v>1737</v>
      </c>
      <c r="F82" s="12">
        <v>2172</v>
      </c>
      <c r="G82" s="12">
        <v>640</v>
      </c>
      <c r="H82" s="63">
        <v>225</v>
      </c>
    </row>
    <row r="83" spans="1:8" x14ac:dyDescent="0.2">
      <c r="A83" s="6" t="s">
        <v>62</v>
      </c>
      <c r="B83" s="47">
        <v>624</v>
      </c>
      <c r="C83" s="47">
        <v>93</v>
      </c>
      <c r="D83" s="12">
        <v>200</v>
      </c>
      <c r="E83" s="12">
        <v>108</v>
      </c>
      <c r="F83" s="12">
        <v>120</v>
      </c>
      <c r="G83" s="12">
        <v>85</v>
      </c>
      <c r="H83" s="63">
        <v>18</v>
      </c>
    </row>
    <row r="84" spans="1:8" x14ac:dyDescent="0.2">
      <c r="A84" s="6" t="s">
        <v>63</v>
      </c>
      <c r="B84" s="47">
        <v>198</v>
      </c>
      <c r="C84" s="47">
        <v>20</v>
      </c>
      <c r="D84" s="12">
        <v>60</v>
      </c>
      <c r="E84" s="12">
        <v>39</v>
      </c>
      <c r="F84" s="12">
        <v>20</v>
      </c>
      <c r="G84" s="12">
        <v>35</v>
      </c>
      <c r="H84" s="63">
        <v>24</v>
      </c>
    </row>
    <row r="85" spans="1:8" x14ac:dyDescent="0.2">
      <c r="A85" s="6" t="s">
        <v>64</v>
      </c>
      <c r="B85" s="47">
        <v>1136</v>
      </c>
      <c r="C85" s="47">
        <v>181</v>
      </c>
      <c r="D85" s="12">
        <v>434</v>
      </c>
      <c r="E85" s="12">
        <v>177</v>
      </c>
      <c r="F85" s="12">
        <v>208</v>
      </c>
      <c r="G85" s="12">
        <v>100</v>
      </c>
      <c r="H85" s="63">
        <v>36</v>
      </c>
    </row>
    <row r="86" spans="1:8" x14ac:dyDescent="0.2">
      <c r="A86" s="6" t="s">
        <v>101</v>
      </c>
      <c r="B86" s="47">
        <v>4449</v>
      </c>
      <c r="C86" s="47">
        <v>976</v>
      </c>
      <c r="D86" s="12">
        <v>1536</v>
      </c>
      <c r="E86" s="12">
        <v>660</v>
      </c>
      <c r="F86" s="12">
        <v>888</v>
      </c>
      <c r="G86" s="12">
        <v>315</v>
      </c>
      <c r="H86" s="63">
        <v>74</v>
      </c>
    </row>
    <row r="87" spans="1:8" x14ac:dyDescent="0.2">
      <c r="A87" s="6" t="s">
        <v>90</v>
      </c>
      <c r="B87" s="47">
        <v>235</v>
      </c>
      <c r="C87" s="47">
        <v>36</v>
      </c>
      <c r="D87" s="12">
        <v>74</v>
      </c>
      <c r="E87" s="12">
        <v>39</v>
      </c>
      <c r="F87" s="12">
        <v>40</v>
      </c>
      <c r="G87" s="12">
        <v>25</v>
      </c>
      <c r="H87" s="63">
        <v>21</v>
      </c>
    </row>
    <row r="88" spans="1:8" x14ac:dyDescent="0.2">
      <c r="A88" s="6" t="s">
        <v>65</v>
      </c>
      <c r="B88" s="47">
        <v>905</v>
      </c>
      <c r="C88" s="47">
        <v>187</v>
      </c>
      <c r="D88" s="12">
        <v>320</v>
      </c>
      <c r="E88" s="12">
        <v>135</v>
      </c>
      <c r="F88" s="12">
        <v>128</v>
      </c>
      <c r="G88" s="12">
        <v>85</v>
      </c>
      <c r="H88" s="63">
        <v>50</v>
      </c>
    </row>
    <row r="89" spans="1:8" x14ac:dyDescent="0.2">
      <c r="A89" s="6" t="s">
        <v>66</v>
      </c>
      <c r="B89" s="47">
        <v>1628</v>
      </c>
      <c r="C89" s="47">
        <v>233</v>
      </c>
      <c r="D89" s="12">
        <v>556</v>
      </c>
      <c r="E89" s="12">
        <v>237</v>
      </c>
      <c r="F89" s="12">
        <v>360</v>
      </c>
      <c r="G89" s="12">
        <v>185</v>
      </c>
      <c r="H89" s="63">
        <v>57</v>
      </c>
    </row>
    <row r="90" spans="1:8" x14ac:dyDescent="0.2">
      <c r="A90" s="6" t="s">
        <v>78</v>
      </c>
      <c r="B90" s="47">
        <v>2154</v>
      </c>
      <c r="C90" s="47">
        <v>386</v>
      </c>
      <c r="D90" s="12">
        <v>718</v>
      </c>
      <c r="E90" s="12">
        <v>336</v>
      </c>
      <c r="F90" s="12">
        <v>452</v>
      </c>
      <c r="G90" s="12">
        <v>200</v>
      </c>
      <c r="H90" s="63">
        <v>62</v>
      </c>
    </row>
    <row r="91" spans="1:8" x14ac:dyDescent="0.2">
      <c r="A91" s="6" t="s">
        <v>79</v>
      </c>
      <c r="B91" s="47">
        <v>2981</v>
      </c>
      <c r="C91" s="47">
        <v>479</v>
      </c>
      <c r="D91" s="12">
        <v>890</v>
      </c>
      <c r="E91" s="12">
        <v>486</v>
      </c>
      <c r="F91" s="12">
        <v>656</v>
      </c>
      <c r="G91" s="12">
        <v>305</v>
      </c>
      <c r="H91" s="63">
        <v>165</v>
      </c>
    </row>
    <row r="92" spans="1:8" x14ac:dyDescent="0.2">
      <c r="A92" s="6" t="s">
        <v>80</v>
      </c>
      <c r="B92" s="47">
        <v>1474</v>
      </c>
      <c r="C92" s="47">
        <v>217</v>
      </c>
      <c r="D92" s="12">
        <v>472</v>
      </c>
      <c r="E92" s="12">
        <v>216</v>
      </c>
      <c r="F92" s="12">
        <v>324</v>
      </c>
      <c r="G92" s="12">
        <v>170</v>
      </c>
      <c r="H92" s="63">
        <v>75</v>
      </c>
    </row>
    <row r="93" spans="1:8" x14ac:dyDescent="0.2">
      <c r="A93" s="5" t="str">
        <f>VLOOKUP("&lt;Zeilentitel_11&gt;",Uebersetzungen!$B$3:$E$100,Uebersetzungen!$B$2+1,FALSE)</f>
        <v>Region Surselva</v>
      </c>
      <c r="B93" s="41">
        <v>21416</v>
      </c>
      <c r="C93" s="41">
        <v>4088</v>
      </c>
      <c r="D93" s="66">
        <v>7366</v>
      </c>
      <c r="E93" s="66">
        <v>3300</v>
      </c>
      <c r="F93" s="66">
        <v>4160</v>
      </c>
      <c r="G93" s="66">
        <v>1885</v>
      </c>
      <c r="H93" s="76">
        <v>617</v>
      </c>
    </row>
    <row r="94" spans="1:8" x14ac:dyDescent="0.2">
      <c r="A94" s="6" t="s">
        <v>6</v>
      </c>
      <c r="B94" s="47">
        <v>646</v>
      </c>
      <c r="C94" s="47">
        <v>115</v>
      </c>
      <c r="D94" s="12">
        <v>220</v>
      </c>
      <c r="E94" s="12">
        <v>87</v>
      </c>
      <c r="F94" s="12">
        <v>156</v>
      </c>
      <c r="G94" s="12">
        <v>50</v>
      </c>
      <c r="H94" s="63">
        <v>18</v>
      </c>
    </row>
    <row r="95" spans="1:8" x14ac:dyDescent="0.2">
      <c r="A95" s="6" t="s">
        <v>7</v>
      </c>
      <c r="B95" s="47">
        <v>2096</v>
      </c>
      <c r="C95" s="47">
        <v>510</v>
      </c>
      <c r="D95" s="12">
        <v>740</v>
      </c>
      <c r="E95" s="12">
        <v>294</v>
      </c>
      <c r="F95" s="12">
        <v>376</v>
      </c>
      <c r="G95" s="12">
        <v>140</v>
      </c>
      <c r="H95" s="63">
        <v>36</v>
      </c>
    </row>
    <row r="96" spans="1:8" x14ac:dyDescent="0.2">
      <c r="A96" s="6" t="s">
        <v>8</v>
      </c>
      <c r="B96" s="47">
        <v>773</v>
      </c>
      <c r="C96" s="47">
        <v>123</v>
      </c>
      <c r="D96" s="12">
        <v>258</v>
      </c>
      <c r="E96" s="12">
        <v>81</v>
      </c>
      <c r="F96" s="12">
        <v>220</v>
      </c>
      <c r="G96" s="12">
        <v>85</v>
      </c>
      <c r="H96" s="63">
        <v>6</v>
      </c>
    </row>
    <row r="97" spans="1:8" x14ac:dyDescent="0.2">
      <c r="A97" s="6" t="s">
        <v>9</v>
      </c>
      <c r="B97" s="47">
        <v>605</v>
      </c>
      <c r="C97" s="47">
        <v>119</v>
      </c>
      <c r="D97" s="12">
        <v>200</v>
      </c>
      <c r="E97" s="12">
        <v>132</v>
      </c>
      <c r="F97" s="12">
        <v>128</v>
      </c>
      <c r="G97" s="12">
        <v>20</v>
      </c>
      <c r="H97" s="63">
        <v>6</v>
      </c>
    </row>
    <row r="98" spans="1:8" x14ac:dyDescent="0.2">
      <c r="A98" s="6" t="s">
        <v>10</v>
      </c>
      <c r="B98" s="47">
        <v>937</v>
      </c>
      <c r="C98" s="47">
        <v>221</v>
      </c>
      <c r="D98" s="12">
        <v>292</v>
      </c>
      <c r="E98" s="12">
        <v>126</v>
      </c>
      <c r="F98" s="12">
        <v>160</v>
      </c>
      <c r="G98" s="12">
        <v>115</v>
      </c>
      <c r="H98" s="63">
        <v>23</v>
      </c>
    </row>
    <row r="99" spans="1:8" x14ac:dyDescent="0.2">
      <c r="A99" s="6" t="s">
        <v>11</v>
      </c>
      <c r="B99" s="47">
        <v>1984</v>
      </c>
      <c r="C99" s="47">
        <v>365</v>
      </c>
      <c r="D99" s="12">
        <v>738</v>
      </c>
      <c r="E99" s="12">
        <v>360</v>
      </c>
      <c r="F99" s="12">
        <v>288</v>
      </c>
      <c r="G99" s="12">
        <v>140</v>
      </c>
      <c r="H99" s="63">
        <v>93</v>
      </c>
    </row>
    <row r="100" spans="1:8" x14ac:dyDescent="0.2">
      <c r="A100" s="6" t="s">
        <v>12</v>
      </c>
      <c r="B100" s="47">
        <v>4936</v>
      </c>
      <c r="C100" s="47">
        <v>939</v>
      </c>
      <c r="D100" s="12">
        <v>1662</v>
      </c>
      <c r="E100" s="12">
        <v>762</v>
      </c>
      <c r="F100" s="12">
        <v>1064</v>
      </c>
      <c r="G100" s="12">
        <v>400</v>
      </c>
      <c r="H100" s="63">
        <v>109</v>
      </c>
    </row>
    <row r="101" spans="1:8" x14ac:dyDescent="0.2">
      <c r="A101" s="6" t="s">
        <v>23</v>
      </c>
      <c r="B101" s="47">
        <v>945</v>
      </c>
      <c r="C101" s="47">
        <v>131</v>
      </c>
      <c r="D101" s="12">
        <v>280</v>
      </c>
      <c r="E101" s="12">
        <v>150</v>
      </c>
      <c r="F101" s="12">
        <v>200</v>
      </c>
      <c r="G101" s="12">
        <v>130</v>
      </c>
      <c r="H101" s="63">
        <v>54</v>
      </c>
    </row>
    <row r="102" spans="1:8" x14ac:dyDescent="0.2">
      <c r="A102" s="6" t="s">
        <v>81</v>
      </c>
      <c r="B102" s="47">
        <v>1711</v>
      </c>
      <c r="C102" s="47">
        <v>293</v>
      </c>
      <c r="D102" s="12">
        <v>564</v>
      </c>
      <c r="E102" s="12">
        <v>300</v>
      </c>
      <c r="F102" s="12">
        <v>296</v>
      </c>
      <c r="G102" s="12">
        <v>210</v>
      </c>
      <c r="H102" s="63">
        <v>48</v>
      </c>
    </row>
    <row r="103" spans="1:8" x14ac:dyDescent="0.2">
      <c r="A103" s="6" t="s">
        <v>82</v>
      </c>
      <c r="B103" s="47">
        <v>2045</v>
      </c>
      <c r="C103" s="47">
        <v>402</v>
      </c>
      <c r="D103" s="12">
        <v>692</v>
      </c>
      <c r="E103" s="12">
        <v>297</v>
      </c>
      <c r="F103" s="12">
        <v>384</v>
      </c>
      <c r="G103" s="12">
        <v>185</v>
      </c>
      <c r="H103" s="63">
        <v>85</v>
      </c>
    </row>
    <row r="104" spans="1:8" x14ac:dyDescent="0.2">
      <c r="A104" s="6" t="s">
        <v>83</v>
      </c>
      <c r="B104" s="47">
        <v>318</v>
      </c>
      <c r="C104" s="47">
        <v>49</v>
      </c>
      <c r="D104" s="12">
        <v>122</v>
      </c>
      <c r="E104" s="12">
        <v>63</v>
      </c>
      <c r="F104" s="12">
        <v>52</v>
      </c>
      <c r="G104" s="12">
        <v>20</v>
      </c>
      <c r="H104" s="63">
        <v>12</v>
      </c>
    </row>
    <row r="105" spans="1:8" x14ac:dyDescent="0.2">
      <c r="A105" s="6" t="s">
        <v>84</v>
      </c>
      <c r="B105" s="47">
        <v>1025</v>
      </c>
      <c r="C105" s="47">
        <v>161</v>
      </c>
      <c r="D105" s="12">
        <v>382</v>
      </c>
      <c r="E105" s="12">
        <v>159</v>
      </c>
      <c r="F105" s="12">
        <v>220</v>
      </c>
      <c r="G105" s="12">
        <v>75</v>
      </c>
      <c r="H105" s="63">
        <v>28</v>
      </c>
    </row>
    <row r="106" spans="1:8" x14ac:dyDescent="0.2">
      <c r="A106" s="6" t="s">
        <v>85</v>
      </c>
      <c r="B106" s="47">
        <v>1163</v>
      </c>
      <c r="C106" s="47">
        <v>231</v>
      </c>
      <c r="D106" s="12">
        <v>414</v>
      </c>
      <c r="E106" s="12">
        <v>162</v>
      </c>
      <c r="F106" s="12">
        <v>228</v>
      </c>
      <c r="G106" s="12">
        <v>110</v>
      </c>
      <c r="H106" s="63">
        <v>18</v>
      </c>
    </row>
    <row r="107" spans="1:8" x14ac:dyDescent="0.2">
      <c r="A107" s="6" t="s">
        <v>86</v>
      </c>
      <c r="B107" s="47">
        <v>1103</v>
      </c>
      <c r="C107" s="47">
        <v>202</v>
      </c>
      <c r="D107" s="12">
        <v>390</v>
      </c>
      <c r="E107" s="12">
        <v>183</v>
      </c>
      <c r="F107" s="12">
        <v>164</v>
      </c>
      <c r="G107" s="12">
        <v>115</v>
      </c>
      <c r="H107" s="63">
        <v>49</v>
      </c>
    </row>
    <row r="108" spans="1:8" x14ac:dyDescent="0.2">
      <c r="A108" s="6" t="s">
        <v>91</v>
      </c>
      <c r="B108" s="47">
        <v>1129</v>
      </c>
      <c r="C108" s="47">
        <v>227</v>
      </c>
      <c r="D108" s="12">
        <v>412</v>
      </c>
      <c r="E108" s="12">
        <v>144</v>
      </c>
      <c r="F108" s="12">
        <v>224</v>
      </c>
      <c r="G108" s="12">
        <v>90</v>
      </c>
      <c r="H108" s="63">
        <v>32</v>
      </c>
    </row>
    <row r="109" spans="1:8" x14ac:dyDescent="0.2">
      <c r="A109" s="5" t="str">
        <f>VLOOKUP("&lt;Zeilentitel_12&gt;",Uebersetzungen!$B$3:$E$100,Uebersetzungen!$B$2+1,FALSE)</f>
        <v>Region Viamala</v>
      </c>
      <c r="B109" s="41">
        <v>14327</v>
      </c>
      <c r="C109" s="41">
        <v>2514</v>
      </c>
      <c r="D109" s="66">
        <v>4520</v>
      </c>
      <c r="E109" s="66">
        <v>2301</v>
      </c>
      <c r="F109" s="66">
        <v>3004</v>
      </c>
      <c r="G109" s="66">
        <v>1360</v>
      </c>
      <c r="H109" s="76">
        <v>628</v>
      </c>
    </row>
    <row r="110" spans="1:8" x14ac:dyDescent="0.2">
      <c r="A110" s="6" t="s">
        <v>13</v>
      </c>
      <c r="B110" s="47">
        <v>348</v>
      </c>
      <c r="C110" s="47">
        <v>67</v>
      </c>
      <c r="D110" s="12">
        <v>110</v>
      </c>
      <c r="E110" s="12">
        <v>51</v>
      </c>
      <c r="F110" s="12">
        <v>84</v>
      </c>
      <c r="G110" s="12">
        <v>30</v>
      </c>
      <c r="H110" s="63">
        <v>6</v>
      </c>
    </row>
    <row r="111" spans="1:8" x14ac:dyDescent="0.2">
      <c r="A111" s="6" t="s">
        <v>14</v>
      </c>
      <c r="B111" s="47">
        <v>329</v>
      </c>
      <c r="C111" s="47">
        <v>49</v>
      </c>
      <c r="D111" s="12">
        <v>100</v>
      </c>
      <c r="E111" s="12">
        <v>36</v>
      </c>
      <c r="F111" s="12">
        <v>80</v>
      </c>
      <c r="G111" s="12">
        <v>40</v>
      </c>
      <c r="H111" s="63">
        <v>24</v>
      </c>
    </row>
    <row r="112" spans="1:8" x14ac:dyDescent="0.2">
      <c r="A112" s="6" t="s">
        <v>15</v>
      </c>
      <c r="B112" s="47">
        <v>839</v>
      </c>
      <c r="C112" s="47">
        <v>140</v>
      </c>
      <c r="D112" s="12">
        <v>232</v>
      </c>
      <c r="E112" s="12">
        <v>129</v>
      </c>
      <c r="F112" s="12">
        <v>184</v>
      </c>
      <c r="G112" s="12">
        <v>135</v>
      </c>
      <c r="H112" s="63">
        <v>19</v>
      </c>
    </row>
    <row r="113" spans="1:8" x14ac:dyDescent="0.2">
      <c r="A113" s="6" t="s">
        <v>16</v>
      </c>
      <c r="B113" s="47">
        <v>943</v>
      </c>
      <c r="C113" s="47">
        <v>132</v>
      </c>
      <c r="D113" s="12">
        <v>296</v>
      </c>
      <c r="E113" s="12">
        <v>174</v>
      </c>
      <c r="F113" s="12">
        <v>212</v>
      </c>
      <c r="G113" s="12">
        <v>85</v>
      </c>
      <c r="H113" s="63">
        <v>44</v>
      </c>
    </row>
    <row r="114" spans="1:8" x14ac:dyDescent="0.2">
      <c r="A114" s="6" t="s">
        <v>17</v>
      </c>
      <c r="B114" s="47">
        <v>2442</v>
      </c>
      <c r="C114" s="47">
        <v>416</v>
      </c>
      <c r="D114" s="12">
        <v>838</v>
      </c>
      <c r="E114" s="12">
        <v>378</v>
      </c>
      <c r="F114" s="12">
        <v>520</v>
      </c>
      <c r="G114" s="12">
        <v>200</v>
      </c>
      <c r="H114" s="63">
        <v>90</v>
      </c>
    </row>
    <row r="115" spans="1:8" x14ac:dyDescent="0.2">
      <c r="A115" s="6" t="s">
        <v>18</v>
      </c>
      <c r="B115" s="47">
        <v>251</v>
      </c>
      <c r="C115" s="47">
        <v>35</v>
      </c>
      <c r="D115" s="12">
        <v>70</v>
      </c>
      <c r="E115" s="12">
        <v>30</v>
      </c>
      <c r="F115" s="12">
        <v>72</v>
      </c>
      <c r="G115" s="12">
        <v>25</v>
      </c>
      <c r="H115" s="63">
        <v>19</v>
      </c>
    </row>
    <row r="116" spans="1:8" x14ac:dyDescent="0.2">
      <c r="A116" s="6" t="s">
        <v>19</v>
      </c>
      <c r="B116" s="47">
        <v>538</v>
      </c>
      <c r="C116" s="47">
        <v>53</v>
      </c>
      <c r="D116" s="12">
        <v>154</v>
      </c>
      <c r="E116" s="12">
        <v>96</v>
      </c>
      <c r="F116" s="12">
        <v>128</v>
      </c>
      <c r="G116" s="12">
        <v>70</v>
      </c>
      <c r="H116" s="63">
        <v>37</v>
      </c>
    </row>
    <row r="117" spans="1:8" x14ac:dyDescent="0.2">
      <c r="A117" s="6" t="s">
        <v>20</v>
      </c>
      <c r="B117" s="47">
        <v>3380</v>
      </c>
      <c r="C117" s="47">
        <v>715</v>
      </c>
      <c r="D117" s="12">
        <v>1056</v>
      </c>
      <c r="E117" s="12">
        <v>585</v>
      </c>
      <c r="F117" s="12">
        <v>628</v>
      </c>
      <c r="G117" s="12">
        <v>280</v>
      </c>
      <c r="H117" s="63">
        <v>116</v>
      </c>
    </row>
    <row r="118" spans="1:8" x14ac:dyDescent="0.2">
      <c r="A118" s="6" t="s">
        <v>21</v>
      </c>
      <c r="B118" s="47">
        <v>147</v>
      </c>
      <c r="C118" s="47">
        <v>20</v>
      </c>
      <c r="D118" s="12">
        <v>60</v>
      </c>
      <c r="E118" s="12">
        <v>27</v>
      </c>
      <c r="F118" s="12">
        <v>24</v>
      </c>
      <c r="G118" s="12">
        <v>10</v>
      </c>
      <c r="H118" s="63">
        <v>6</v>
      </c>
    </row>
    <row r="119" spans="1:8" x14ac:dyDescent="0.2">
      <c r="A119" s="6" t="s">
        <v>22</v>
      </c>
      <c r="B119" s="47">
        <v>160</v>
      </c>
      <c r="C119" s="47">
        <v>25</v>
      </c>
      <c r="D119" s="12">
        <v>78</v>
      </c>
      <c r="E119" s="12">
        <v>18</v>
      </c>
      <c r="F119" s="12">
        <v>24</v>
      </c>
      <c r="G119" s="12">
        <v>15</v>
      </c>
      <c r="H119" s="63">
        <v>0</v>
      </c>
    </row>
    <row r="120" spans="1:8" x14ac:dyDescent="0.2">
      <c r="A120" s="6" t="s">
        <v>24</v>
      </c>
      <c r="B120" s="47">
        <v>2217</v>
      </c>
      <c r="C120" s="47">
        <v>322</v>
      </c>
      <c r="D120" s="12">
        <v>698</v>
      </c>
      <c r="E120" s="12">
        <v>360</v>
      </c>
      <c r="F120" s="12">
        <v>492</v>
      </c>
      <c r="G120" s="12">
        <v>245</v>
      </c>
      <c r="H120" s="63">
        <v>100</v>
      </c>
    </row>
    <row r="121" spans="1:8" x14ac:dyDescent="0.2">
      <c r="A121" s="6" t="s">
        <v>25</v>
      </c>
      <c r="B121" s="47">
        <v>163</v>
      </c>
      <c r="C121" s="47">
        <v>30</v>
      </c>
      <c r="D121" s="12">
        <v>36</v>
      </c>
      <c r="E121" s="12">
        <v>24</v>
      </c>
      <c r="F121" s="12">
        <v>20</v>
      </c>
      <c r="G121" s="12">
        <v>20</v>
      </c>
      <c r="H121" s="63">
        <v>33</v>
      </c>
    </row>
    <row r="122" spans="1:8" x14ac:dyDescent="0.2">
      <c r="A122" s="6" t="s">
        <v>26</v>
      </c>
      <c r="B122" s="47">
        <v>144</v>
      </c>
      <c r="C122" s="47">
        <v>23</v>
      </c>
      <c r="D122" s="12">
        <v>44</v>
      </c>
      <c r="E122" s="12">
        <v>18</v>
      </c>
      <c r="F122" s="12">
        <v>32</v>
      </c>
      <c r="G122" s="12">
        <v>15</v>
      </c>
      <c r="H122" s="63">
        <v>12</v>
      </c>
    </row>
    <row r="123" spans="1:8" x14ac:dyDescent="0.2">
      <c r="A123" s="6" t="s">
        <v>27</v>
      </c>
      <c r="B123" s="47">
        <v>897</v>
      </c>
      <c r="C123" s="47">
        <v>180</v>
      </c>
      <c r="D123" s="12">
        <v>276</v>
      </c>
      <c r="E123" s="12">
        <v>117</v>
      </c>
      <c r="F123" s="12">
        <v>228</v>
      </c>
      <c r="G123" s="12">
        <v>60</v>
      </c>
      <c r="H123" s="63">
        <v>36</v>
      </c>
    </row>
    <row r="124" spans="1:8" x14ac:dyDescent="0.2">
      <c r="A124" s="6" t="s">
        <v>28</v>
      </c>
      <c r="B124" s="47">
        <v>55</v>
      </c>
      <c r="C124" s="47">
        <v>5</v>
      </c>
      <c r="D124" s="12">
        <v>14</v>
      </c>
      <c r="E124" s="12">
        <v>15</v>
      </c>
      <c r="F124" s="12">
        <v>16</v>
      </c>
      <c r="G124" s="12">
        <v>5</v>
      </c>
      <c r="H124" s="63">
        <v>0</v>
      </c>
    </row>
    <row r="125" spans="1:8" x14ac:dyDescent="0.2">
      <c r="A125" s="6" t="s">
        <v>29</v>
      </c>
      <c r="B125" s="47">
        <v>434</v>
      </c>
      <c r="C125" s="47">
        <v>93</v>
      </c>
      <c r="D125" s="12">
        <v>120</v>
      </c>
      <c r="E125" s="12">
        <v>84</v>
      </c>
      <c r="F125" s="12">
        <v>84</v>
      </c>
      <c r="G125" s="12">
        <v>35</v>
      </c>
      <c r="H125" s="63">
        <v>18</v>
      </c>
    </row>
    <row r="126" spans="1:8" x14ac:dyDescent="0.2">
      <c r="A126" s="6" t="s">
        <v>30</v>
      </c>
      <c r="B126" s="47">
        <v>74</v>
      </c>
      <c r="C126" s="47">
        <v>17</v>
      </c>
      <c r="D126" s="12">
        <v>28</v>
      </c>
      <c r="E126" s="12">
        <v>6</v>
      </c>
      <c r="F126" s="12">
        <v>12</v>
      </c>
      <c r="G126" s="12">
        <v>5</v>
      </c>
      <c r="H126" s="63">
        <v>6</v>
      </c>
    </row>
    <row r="127" spans="1:8" x14ac:dyDescent="0.2">
      <c r="A127" s="6" t="s">
        <v>93</v>
      </c>
      <c r="B127" s="47">
        <v>591</v>
      </c>
      <c r="C127" s="47">
        <v>127</v>
      </c>
      <c r="D127" s="12">
        <v>198</v>
      </c>
      <c r="E127" s="12">
        <v>90</v>
      </c>
      <c r="F127" s="12">
        <v>100</v>
      </c>
      <c r="G127" s="12">
        <v>45</v>
      </c>
      <c r="H127" s="63">
        <v>31</v>
      </c>
    </row>
    <row r="128" spans="1:8" x14ac:dyDescent="0.2">
      <c r="A128" s="6" t="s">
        <v>102</v>
      </c>
      <c r="B128" s="47">
        <v>375</v>
      </c>
      <c r="C128" s="47">
        <v>65</v>
      </c>
      <c r="D128" s="12">
        <v>112</v>
      </c>
      <c r="E128" s="12">
        <v>63</v>
      </c>
      <c r="F128" s="12">
        <v>64</v>
      </c>
      <c r="G128" s="12">
        <v>40</v>
      </c>
      <c r="H128" s="63">
        <v>31</v>
      </c>
    </row>
    <row r="129" spans="1:8" x14ac:dyDescent="0.2">
      <c r="A129" s="6"/>
      <c r="B129" s="60"/>
      <c r="C129" s="60"/>
      <c r="D129" s="42"/>
      <c r="E129" s="42"/>
      <c r="F129" s="42"/>
      <c r="G129" s="42"/>
      <c r="H129" s="77"/>
    </row>
    <row r="130" spans="1:8" x14ac:dyDescent="0.2">
      <c r="A130" s="11" t="str">
        <f>VLOOKUP("&lt;Zeilentitel_1&gt;",Uebersetzungen!$B$3:$E$100,Uebersetzungen!$B$2+1,FALSE)</f>
        <v>GRAUBÜNDEN</v>
      </c>
      <c r="B130" s="44">
        <v>203603</v>
      </c>
      <c r="C130" s="44">
        <v>39635</v>
      </c>
      <c r="D130" s="45">
        <v>66148</v>
      </c>
      <c r="E130" s="45">
        <v>33054</v>
      </c>
      <c r="F130" s="45">
        <v>43012</v>
      </c>
      <c r="G130" s="45">
        <v>16105</v>
      </c>
      <c r="H130" s="78">
        <v>5649</v>
      </c>
    </row>
    <row r="131" spans="1:8" x14ac:dyDescent="0.2">
      <c r="A131" s="9" t="str">
        <f>VLOOKUP("&lt;Zeilentitel_2&gt;",Uebersetzungen!$B$3:$E$100,Uebersetzungen!$B$2+1,FALSE)</f>
        <v>Region Albula</v>
      </c>
      <c r="B131" s="47">
        <v>7995</v>
      </c>
      <c r="C131" s="47">
        <v>1754</v>
      </c>
      <c r="D131" s="12">
        <v>2788</v>
      </c>
      <c r="E131" s="12">
        <v>1050</v>
      </c>
      <c r="F131" s="12">
        <v>1580</v>
      </c>
      <c r="G131" s="12">
        <v>645</v>
      </c>
      <c r="H131" s="63">
        <v>178</v>
      </c>
    </row>
    <row r="132" spans="1:8" x14ac:dyDescent="0.2">
      <c r="A132" s="9" t="str">
        <f>VLOOKUP("&lt;Zeilentitel_3&gt;",Uebersetzungen!$B$3:$E$100,Uebersetzungen!$B$2+1,FALSE)</f>
        <v>Region Bernina</v>
      </c>
      <c r="B132" s="47">
        <v>4522</v>
      </c>
      <c r="C132" s="47">
        <v>717</v>
      </c>
      <c r="D132" s="12">
        <v>1238</v>
      </c>
      <c r="E132" s="12">
        <v>804</v>
      </c>
      <c r="F132" s="12">
        <v>1016</v>
      </c>
      <c r="G132" s="12">
        <v>555</v>
      </c>
      <c r="H132" s="63">
        <v>192</v>
      </c>
    </row>
    <row r="133" spans="1:8" x14ac:dyDescent="0.2">
      <c r="A133" s="9" t="str">
        <f>VLOOKUP("&lt;Zeilentitel_4&gt;",Uebersetzungen!$B$3:$E$100,Uebersetzungen!$B$2+1,FALSE)</f>
        <v>Region Engiadina Bassa/Val Müstair</v>
      </c>
      <c r="B133" s="47">
        <v>9045</v>
      </c>
      <c r="C133" s="47">
        <v>1810</v>
      </c>
      <c r="D133" s="12">
        <v>3046</v>
      </c>
      <c r="E133" s="12">
        <v>1476</v>
      </c>
      <c r="F133" s="12">
        <v>1868</v>
      </c>
      <c r="G133" s="12">
        <v>635</v>
      </c>
      <c r="H133" s="63">
        <v>210</v>
      </c>
    </row>
    <row r="134" spans="1:8" x14ac:dyDescent="0.2">
      <c r="A134" s="9" t="str">
        <f>VLOOKUP("&lt;Zeilentitel_5&gt;",Uebersetzungen!$B$3:$E$100,Uebersetzungen!$B$2+1,FALSE)</f>
        <v>Region Imboden</v>
      </c>
      <c r="B134" s="47">
        <v>22067</v>
      </c>
      <c r="C134" s="47">
        <v>3401</v>
      </c>
      <c r="D134" s="12">
        <v>6764</v>
      </c>
      <c r="E134" s="12">
        <v>3711</v>
      </c>
      <c r="F134" s="12">
        <v>5664</v>
      </c>
      <c r="G134" s="12">
        <v>1820</v>
      </c>
      <c r="H134" s="63">
        <v>707</v>
      </c>
    </row>
    <row r="135" spans="1:8" x14ac:dyDescent="0.2">
      <c r="A135" s="9" t="str">
        <f>VLOOKUP("&lt;Zeilentitel_6&gt;",Uebersetzungen!$B$3:$E$100,Uebersetzungen!$B$2+1,FALSE)</f>
        <v>Region Landquart</v>
      </c>
      <c r="B135" s="47">
        <v>26669</v>
      </c>
      <c r="C135" s="47">
        <v>3991</v>
      </c>
      <c r="D135" s="12">
        <v>8802</v>
      </c>
      <c r="E135" s="12">
        <v>4215</v>
      </c>
      <c r="F135" s="12">
        <v>6508</v>
      </c>
      <c r="G135" s="12">
        <v>2365</v>
      </c>
      <c r="H135" s="63">
        <v>788</v>
      </c>
    </row>
    <row r="136" spans="1:8" x14ac:dyDescent="0.2">
      <c r="A136" s="9" t="str">
        <f>VLOOKUP("&lt;Zeilentitel_7&gt;",Uebersetzungen!$B$3:$E$100,Uebersetzungen!$B$2+1,FALSE)</f>
        <v>Region Maloja</v>
      </c>
      <c r="B136" s="47">
        <v>18112</v>
      </c>
      <c r="C136" s="47">
        <v>4461</v>
      </c>
      <c r="D136" s="12">
        <v>5794</v>
      </c>
      <c r="E136" s="12">
        <v>3057</v>
      </c>
      <c r="F136" s="12">
        <v>3324</v>
      </c>
      <c r="G136" s="12">
        <v>1120</v>
      </c>
      <c r="H136" s="63">
        <v>356</v>
      </c>
    </row>
    <row r="137" spans="1:8" x14ac:dyDescent="0.2">
      <c r="A137" s="9" t="str">
        <f>VLOOKUP("&lt;Zeilentitel_8&gt;",Uebersetzungen!$B$3:$E$100,Uebersetzungen!$B$2+1,FALSE)</f>
        <v>Region Moesa</v>
      </c>
      <c r="B137" s="47">
        <v>9336</v>
      </c>
      <c r="C137" s="47">
        <v>1760</v>
      </c>
      <c r="D137" s="12">
        <v>2828</v>
      </c>
      <c r="E137" s="12">
        <v>1851</v>
      </c>
      <c r="F137" s="12">
        <v>2028</v>
      </c>
      <c r="G137" s="12">
        <v>675</v>
      </c>
      <c r="H137" s="63">
        <v>194</v>
      </c>
    </row>
    <row r="138" spans="1:8" x14ac:dyDescent="0.2">
      <c r="A138" s="9" t="str">
        <f>VLOOKUP("&lt;Zeilentitel_9&gt;",Uebersetzungen!$B$3:$E$100,Uebersetzungen!$B$2+1,FALSE)</f>
        <v>Region Plessur</v>
      </c>
      <c r="B138" s="47">
        <v>43810</v>
      </c>
      <c r="C138" s="47">
        <v>9905</v>
      </c>
      <c r="D138" s="12">
        <v>14422</v>
      </c>
      <c r="E138" s="12">
        <v>7119</v>
      </c>
      <c r="F138" s="12">
        <v>8492</v>
      </c>
      <c r="G138" s="12">
        <v>2900</v>
      </c>
      <c r="H138" s="63">
        <v>972</v>
      </c>
    </row>
    <row r="139" spans="1:8" x14ac:dyDescent="0.2">
      <c r="A139" s="9" t="str">
        <f>VLOOKUP("&lt;Zeilentitel_10&gt;",Uebersetzungen!$B$3:$E$100,Uebersetzungen!$B$2+1,FALSE)</f>
        <v>Region Prättigau/Davos</v>
      </c>
      <c r="B139" s="47">
        <v>26304</v>
      </c>
      <c r="C139" s="47">
        <v>5234</v>
      </c>
      <c r="D139" s="12">
        <v>8580</v>
      </c>
      <c r="E139" s="12">
        <v>4170</v>
      </c>
      <c r="F139" s="12">
        <v>5368</v>
      </c>
      <c r="G139" s="12">
        <v>2145</v>
      </c>
      <c r="H139" s="63">
        <v>807</v>
      </c>
    </row>
    <row r="140" spans="1:8" x14ac:dyDescent="0.2">
      <c r="A140" s="9" t="str">
        <f>VLOOKUP("&lt;Zeilentitel_11&gt;",Uebersetzungen!$B$3:$E$100,Uebersetzungen!$B$2+1,FALSE)</f>
        <v>Region Surselva</v>
      </c>
      <c r="B140" s="47">
        <v>21416</v>
      </c>
      <c r="C140" s="47">
        <v>4088</v>
      </c>
      <c r="D140" s="12">
        <v>7366</v>
      </c>
      <c r="E140" s="12">
        <v>3300</v>
      </c>
      <c r="F140" s="12">
        <v>4160</v>
      </c>
      <c r="G140" s="12">
        <v>1885</v>
      </c>
      <c r="H140" s="63">
        <v>617</v>
      </c>
    </row>
    <row r="141" spans="1:8" ht="13.5" thickBot="1" x14ac:dyDescent="0.25">
      <c r="A141" s="10" t="str">
        <f>VLOOKUP("&lt;Zeilentitel_12&gt;",Uebersetzungen!$B$3:$E$100,Uebersetzungen!$B$2+1,FALSE)</f>
        <v>Region Viamala</v>
      </c>
      <c r="B141" s="53">
        <v>14327</v>
      </c>
      <c r="C141" s="53">
        <v>2514</v>
      </c>
      <c r="D141" s="48">
        <v>4520</v>
      </c>
      <c r="E141" s="48">
        <v>2301</v>
      </c>
      <c r="F141" s="48">
        <v>3004</v>
      </c>
      <c r="G141" s="48">
        <v>1360</v>
      </c>
      <c r="H141" s="79">
        <v>628</v>
      </c>
    </row>
    <row r="142" spans="1:8" x14ac:dyDescent="0.2">
      <c r="B142" s="12"/>
      <c r="C142" s="12"/>
      <c r="D142" s="12"/>
      <c r="E142" s="12"/>
      <c r="F142" s="12"/>
      <c r="G142" s="12"/>
      <c r="H142" s="12"/>
    </row>
    <row r="143" spans="1:8" x14ac:dyDescent="0.2">
      <c r="A143" s="3" t="str">
        <f>VLOOKUP("&lt;Legende_1&gt;",Uebersetzungen!$B$3:$E$100,Uebersetzungen!$B$2+1,FALSE)</f>
        <v>Basis: Ständige Wohnbevölkerung am Hauptwohnsitz</v>
      </c>
      <c r="B143" s="12"/>
      <c r="C143" s="12"/>
      <c r="D143" s="12"/>
      <c r="E143" s="12"/>
      <c r="F143" s="12"/>
      <c r="G143" s="12"/>
      <c r="H143" s="12"/>
    </row>
    <row r="144" spans="1:8" x14ac:dyDescent="0.2">
      <c r="B144" s="12"/>
      <c r="C144" s="12"/>
      <c r="D144" s="12"/>
      <c r="E144" s="12"/>
      <c r="F144" s="12"/>
      <c r="G144" s="12"/>
      <c r="H144" s="12"/>
    </row>
    <row r="145" spans="1:8" x14ac:dyDescent="0.2">
      <c r="A145" s="88" t="s">
        <v>238</v>
      </c>
      <c r="B145" s="88"/>
      <c r="C145" s="88"/>
      <c r="D145" s="88"/>
      <c r="E145" s="88"/>
      <c r="F145" s="88"/>
      <c r="G145" s="88"/>
      <c r="H145" s="88"/>
    </row>
    <row r="147" spans="1:8" x14ac:dyDescent="0.2">
      <c r="A147" s="4" t="str">
        <f>VLOOKUP("&lt;Quelle_1&gt;",Uebersetzungen!$B$3:$E$53,Uebersetzungen!$B$2+1,FALSE)</f>
        <v>Quelle: BFS (STATPOP)</v>
      </c>
    </row>
    <row r="148" spans="1:8" x14ac:dyDescent="0.2">
      <c r="A148" s="3" t="str">
        <f>VLOOKUP("&lt;Aktualisierung&gt;",Uebersetzungen!$B$3:$E$53,Uebersetzungen!$B$2+1,FALSE)</f>
        <v>Letztmals aktualisiert am: 17.09.2026</v>
      </c>
    </row>
  </sheetData>
  <sheetProtection sheet="1" objects="1" scenarios="1"/>
  <mergeCells count="4">
    <mergeCell ref="A7:B7"/>
    <mergeCell ref="A9:H9"/>
    <mergeCell ref="B13:H13"/>
    <mergeCell ref="A145:H145"/>
  </mergeCells>
  <pageMargins left="0.7" right="0.7" top="0.78740157499999996" bottom="0.78740157499999996" header="0.3" footer="0.3"/>
  <pageSetup paperSize="9" scale="3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Option Button 1">
              <controlPr defaultSize="0" autoFill="0" autoLine="0" autoPict="0">
                <anchor moveWithCells="1">
                  <from>
                    <xdr:col>3</xdr:col>
                    <xdr:colOff>1038225</xdr:colOff>
                    <xdr:row>1</xdr:row>
                    <xdr:rowOff>123825</xdr:rowOff>
                  </from>
                  <to>
                    <xdr:col>4</xdr:col>
                    <xdr:colOff>933450</xdr:colOff>
                    <xdr:row>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Option Button 2">
              <controlPr defaultSize="0" autoFill="0" autoLine="0" autoPict="0">
                <anchor moveWithCells="1">
                  <from>
                    <xdr:col>3</xdr:col>
                    <xdr:colOff>1038225</xdr:colOff>
                    <xdr:row>2</xdr:row>
                    <xdr:rowOff>104775</xdr:rowOff>
                  </from>
                  <to>
                    <xdr:col>5</xdr:col>
                    <xdr:colOff>104775</xdr:colOff>
                    <xdr:row>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Option Button 3">
              <controlPr defaultSize="0" autoFill="0" autoLine="0" autoPict="0">
                <anchor moveWithCells="1">
                  <from>
                    <xdr:col>3</xdr:col>
                    <xdr:colOff>1038225</xdr:colOff>
                    <xdr:row>3</xdr:row>
                    <xdr:rowOff>66675</xdr:rowOff>
                  </from>
                  <to>
                    <xdr:col>4</xdr:col>
                    <xdr:colOff>933450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topLeftCell="A6" workbookViewId="0">
      <selection activeCell="G35" sqref="G35"/>
    </sheetView>
  </sheetViews>
  <sheetFormatPr baseColWidth="10" defaultColWidth="12.5703125" defaultRowHeight="12.75" x14ac:dyDescent="0.2"/>
  <cols>
    <col min="1" max="1" width="8.5703125" style="18" bestFit="1" customWidth="1"/>
    <col min="2" max="2" width="17.7109375" style="18" bestFit="1" customWidth="1"/>
    <col min="3" max="3" width="46.7109375" style="18" bestFit="1" customWidth="1"/>
    <col min="4" max="4" width="47.5703125" style="18" bestFit="1" customWidth="1"/>
    <col min="5" max="5" width="47" style="18" bestFit="1" customWidth="1"/>
    <col min="6" max="16384" width="12.5703125" style="18"/>
  </cols>
  <sheetData>
    <row r="1" spans="1:6" x14ac:dyDescent="0.2">
      <c r="A1" s="14" t="s">
        <v>103</v>
      </c>
      <c r="B1" s="14" t="s">
        <v>104</v>
      </c>
      <c r="C1" s="14" t="s">
        <v>105</v>
      </c>
      <c r="D1" s="14" t="s">
        <v>106</v>
      </c>
      <c r="E1" s="14" t="s">
        <v>107</v>
      </c>
      <c r="F1" s="15"/>
    </row>
    <row r="2" spans="1:6" x14ac:dyDescent="0.2">
      <c r="A2" s="16" t="s">
        <v>108</v>
      </c>
      <c r="B2" s="17">
        <v>1</v>
      </c>
      <c r="C2" s="15"/>
      <c r="D2" s="15"/>
      <c r="E2" s="15"/>
      <c r="F2" s="15"/>
    </row>
    <row r="3" spans="1:6" x14ac:dyDescent="0.2">
      <c r="A3" s="16"/>
      <c r="B3" s="18" t="s">
        <v>109</v>
      </c>
      <c r="C3" s="19" t="s">
        <v>110</v>
      </c>
      <c r="D3" s="19" t="s">
        <v>111</v>
      </c>
      <c r="E3" s="19" t="s">
        <v>112</v>
      </c>
      <c r="F3" s="15"/>
    </row>
    <row r="4" spans="1:6" ht="25.5" x14ac:dyDescent="0.2">
      <c r="A4" s="16" t="s">
        <v>113</v>
      </c>
      <c r="B4" s="30" t="s">
        <v>114</v>
      </c>
      <c r="C4" s="19" t="s">
        <v>229</v>
      </c>
      <c r="D4" s="19" t="s">
        <v>230</v>
      </c>
      <c r="E4" s="19" t="s">
        <v>231</v>
      </c>
      <c r="F4" s="15"/>
    </row>
    <row r="5" spans="1:6" x14ac:dyDescent="0.2">
      <c r="A5" s="16"/>
      <c r="B5" s="18" t="s">
        <v>115</v>
      </c>
      <c r="C5" s="19" t="s">
        <v>234</v>
      </c>
      <c r="D5" s="19" t="s">
        <v>235</v>
      </c>
      <c r="E5" s="19" t="s">
        <v>236</v>
      </c>
      <c r="F5" s="15"/>
    </row>
    <row r="6" spans="1:6" x14ac:dyDescent="0.2">
      <c r="A6" s="16"/>
      <c r="B6" s="16"/>
      <c r="C6" s="20"/>
      <c r="D6" s="20"/>
      <c r="E6" s="20"/>
      <c r="F6" s="15"/>
    </row>
    <row r="7" spans="1:6" x14ac:dyDescent="0.2">
      <c r="A7" s="16" t="s">
        <v>116</v>
      </c>
      <c r="B7" s="18" t="s">
        <v>117</v>
      </c>
      <c r="C7" s="19" t="s">
        <v>0</v>
      </c>
      <c r="D7" s="19" t="s">
        <v>0</v>
      </c>
      <c r="E7" s="19" t="s">
        <v>172</v>
      </c>
      <c r="F7" s="15"/>
    </row>
    <row r="8" spans="1:6" x14ac:dyDescent="0.2">
      <c r="A8" s="16"/>
      <c r="B8" s="18" t="s">
        <v>118</v>
      </c>
      <c r="C8" s="19" t="s">
        <v>173</v>
      </c>
      <c r="D8" s="19" t="s">
        <v>202</v>
      </c>
      <c r="E8" s="19" t="s">
        <v>200</v>
      </c>
      <c r="F8" s="15"/>
    </row>
    <row r="9" spans="1:6" ht="25.5" x14ac:dyDescent="0.2">
      <c r="A9" s="16"/>
      <c r="B9" s="18" t="s">
        <v>119</v>
      </c>
      <c r="C9" s="19" t="s">
        <v>174</v>
      </c>
      <c r="D9" s="19" t="s">
        <v>203</v>
      </c>
      <c r="E9" s="19" t="s">
        <v>201</v>
      </c>
      <c r="F9" s="15"/>
    </row>
    <row r="10" spans="1:6" ht="25.5" x14ac:dyDescent="0.2">
      <c r="A10" s="16"/>
      <c r="B10" s="18" t="s">
        <v>120</v>
      </c>
      <c r="C10" s="19" t="s">
        <v>175</v>
      </c>
      <c r="D10" s="19" t="s">
        <v>224</v>
      </c>
      <c r="E10" s="19" t="s">
        <v>204</v>
      </c>
      <c r="F10" s="15"/>
    </row>
    <row r="11" spans="1:6" x14ac:dyDescent="0.2">
      <c r="A11" s="16"/>
      <c r="B11" s="16"/>
      <c r="C11" s="20"/>
      <c r="D11" s="20"/>
      <c r="E11" s="20"/>
      <c r="F11" s="16"/>
    </row>
    <row r="12" spans="1:6" x14ac:dyDescent="0.2">
      <c r="A12" s="16"/>
      <c r="B12" s="30" t="s">
        <v>176</v>
      </c>
      <c r="C12" s="54" t="s">
        <v>182</v>
      </c>
      <c r="D12" s="54" t="s">
        <v>216</v>
      </c>
      <c r="E12" s="54" t="s">
        <v>210</v>
      </c>
      <c r="F12" s="15"/>
    </row>
    <row r="13" spans="1:6" x14ac:dyDescent="0.2">
      <c r="A13" s="16"/>
      <c r="B13" s="30" t="s">
        <v>177</v>
      </c>
      <c r="C13" s="54" t="s">
        <v>183</v>
      </c>
      <c r="D13" s="55" t="s">
        <v>205</v>
      </c>
      <c r="E13" s="55" t="s">
        <v>211</v>
      </c>
      <c r="F13" s="15"/>
    </row>
    <row r="14" spans="1:6" x14ac:dyDescent="0.2">
      <c r="A14" s="16"/>
      <c r="B14" s="30" t="s">
        <v>178</v>
      </c>
      <c r="C14" s="54" t="s">
        <v>184</v>
      </c>
      <c r="D14" s="56" t="s">
        <v>206</v>
      </c>
      <c r="E14" s="56" t="s">
        <v>212</v>
      </c>
      <c r="F14" s="15"/>
    </row>
    <row r="15" spans="1:6" x14ac:dyDescent="0.2">
      <c r="A15" s="16"/>
      <c r="B15" s="30" t="s">
        <v>179</v>
      </c>
      <c r="C15" s="54" t="s">
        <v>185</v>
      </c>
      <c r="D15" s="54" t="s">
        <v>207</v>
      </c>
      <c r="E15" s="54" t="s">
        <v>213</v>
      </c>
      <c r="F15" s="15"/>
    </row>
    <row r="16" spans="1:6" x14ac:dyDescent="0.2">
      <c r="A16" s="16"/>
      <c r="B16" s="30" t="s">
        <v>180</v>
      </c>
      <c r="C16" s="54" t="s">
        <v>186</v>
      </c>
      <c r="D16" s="54" t="s">
        <v>208</v>
      </c>
      <c r="E16" s="54" t="s">
        <v>214</v>
      </c>
      <c r="F16" s="15"/>
    </row>
    <row r="17" spans="1:6" x14ac:dyDescent="0.2">
      <c r="A17" s="16"/>
      <c r="B17" s="30" t="s">
        <v>181</v>
      </c>
      <c r="C17" s="54" t="s">
        <v>187</v>
      </c>
      <c r="D17" s="54" t="s">
        <v>209</v>
      </c>
      <c r="E17" s="54" t="s">
        <v>215</v>
      </c>
      <c r="F17" s="15"/>
    </row>
    <row r="18" spans="1:6" x14ac:dyDescent="0.2">
      <c r="A18" s="16"/>
      <c r="B18" s="15"/>
      <c r="C18" s="25"/>
      <c r="D18" s="25"/>
      <c r="E18" s="25"/>
      <c r="F18" s="15"/>
    </row>
    <row r="19" spans="1:6" x14ac:dyDescent="0.2">
      <c r="A19" s="16"/>
      <c r="B19" s="15"/>
      <c r="C19" s="21"/>
      <c r="D19" s="21"/>
      <c r="E19" s="21"/>
      <c r="F19" s="15"/>
    </row>
    <row r="20" spans="1:6" x14ac:dyDescent="0.2">
      <c r="A20" s="16" t="s">
        <v>113</v>
      </c>
      <c r="B20" s="18" t="s">
        <v>121</v>
      </c>
      <c r="C20" s="19" t="s">
        <v>87</v>
      </c>
      <c r="D20" s="19" t="s">
        <v>122</v>
      </c>
      <c r="E20" s="19" t="s">
        <v>123</v>
      </c>
      <c r="F20" s="15"/>
    </row>
    <row r="21" spans="1:6" x14ac:dyDescent="0.2">
      <c r="A21" s="15"/>
      <c r="B21" s="18" t="s">
        <v>124</v>
      </c>
      <c r="C21" s="22" t="s">
        <v>125</v>
      </c>
      <c r="D21" s="19" t="s">
        <v>126</v>
      </c>
      <c r="E21" s="19" t="s">
        <v>127</v>
      </c>
      <c r="F21" s="15"/>
    </row>
    <row r="22" spans="1:6" x14ac:dyDescent="0.2">
      <c r="A22" s="15"/>
      <c r="B22" s="18" t="s">
        <v>128</v>
      </c>
      <c r="C22" s="22" t="s">
        <v>129</v>
      </c>
      <c r="D22" s="19" t="s">
        <v>130</v>
      </c>
      <c r="E22" s="19" t="s">
        <v>131</v>
      </c>
      <c r="F22" s="15"/>
    </row>
    <row r="23" spans="1:6" x14ac:dyDescent="0.2">
      <c r="A23" s="15"/>
      <c r="B23" s="18" t="s">
        <v>132</v>
      </c>
      <c r="C23" s="22" t="s">
        <v>133</v>
      </c>
      <c r="D23" s="19" t="s">
        <v>134</v>
      </c>
      <c r="E23" s="19" t="s">
        <v>135</v>
      </c>
      <c r="F23" s="15"/>
    </row>
    <row r="24" spans="1:6" x14ac:dyDescent="0.2">
      <c r="A24" s="15"/>
      <c r="B24" s="18" t="s">
        <v>136</v>
      </c>
      <c r="C24" s="22" t="s">
        <v>137</v>
      </c>
      <c r="D24" s="19" t="s">
        <v>138</v>
      </c>
      <c r="E24" s="19" t="s">
        <v>139</v>
      </c>
      <c r="F24" s="15"/>
    </row>
    <row r="25" spans="1:6" x14ac:dyDescent="0.2">
      <c r="A25" s="15"/>
      <c r="B25" s="18" t="s">
        <v>140</v>
      </c>
      <c r="C25" s="22" t="s">
        <v>141</v>
      </c>
      <c r="D25" s="19" t="s">
        <v>142</v>
      </c>
      <c r="E25" s="19" t="s">
        <v>143</v>
      </c>
      <c r="F25" s="15"/>
    </row>
    <row r="26" spans="1:6" x14ac:dyDescent="0.2">
      <c r="A26" s="15"/>
      <c r="B26" s="18" t="s">
        <v>144</v>
      </c>
      <c r="C26" s="22" t="s">
        <v>145</v>
      </c>
      <c r="D26" s="19" t="s">
        <v>146</v>
      </c>
      <c r="E26" s="19" t="s">
        <v>147</v>
      </c>
      <c r="F26" s="15"/>
    </row>
    <row r="27" spans="1:6" x14ac:dyDescent="0.2">
      <c r="A27" s="15"/>
      <c r="B27" s="18" t="s">
        <v>148</v>
      </c>
      <c r="C27" s="22" t="s">
        <v>149</v>
      </c>
      <c r="D27" s="19" t="s">
        <v>150</v>
      </c>
      <c r="E27" s="19" t="s">
        <v>151</v>
      </c>
      <c r="F27" s="15"/>
    </row>
    <row r="28" spans="1:6" x14ac:dyDescent="0.2">
      <c r="A28" s="15"/>
      <c r="B28" s="18" t="s">
        <v>152</v>
      </c>
      <c r="C28" s="22" t="s">
        <v>153</v>
      </c>
      <c r="D28" s="19" t="s">
        <v>154</v>
      </c>
      <c r="E28" s="19" t="s">
        <v>155</v>
      </c>
      <c r="F28" s="15"/>
    </row>
    <row r="29" spans="1:6" x14ac:dyDescent="0.2">
      <c r="A29" s="15"/>
      <c r="B29" s="18" t="s">
        <v>156</v>
      </c>
      <c r="C29" s="22" t="s">
        <v>157</v>
      </c>
      <c r="D29" s="19" t="s">
        <v>158</v>
      </c>
      <c r="E29" s="19" t="s">
        <v>159</v>
      </c>
      <c r="F29" s="15"/>
    </row>
    <row r="30" spans="1:6" x14ac:dyDescent="0.2">
      <c r="A30" s="15"/>
      <c r="B30" s="18" t="s">
        <v>160</v>
      </c>
      <c r="C30" s="22" t="s">
        <v>161</v>
      </c>
      <c r="D30" s="19" t="s">
        <v>162</v>
      </c>
      <c r="E30" s="19" t="s">
        <v>163</v>
      </c>
      <c r="F30" s="15"/>
    </row>
    <row r="31" spans="1:6" x14ac:dyDescent="0.2">
      <c r="A31" s="15"/>
      <c r="B31" s="18" t="s">
        <v>164</v>
      </c>
      <c r="C31" s="22" t="s">
        <v>165</v>
      </c>
      <c r="D31" s="19" t="s">
        <v>166</v>
      </c>
      <c r="E31" s="19" t="s">
        <v>167</v>
      </c>
      <c r="F31" s="15"/>
    </row>
    <row r="32" spans="1:6" x14ac:dyDescent="0.2">
      <c r="A32" s="15"/>
      <c r="B32" s="15"/>
      <c r="C32" s="21"/>
      <c r="D32" s="21"/>
      <c r="E32" s="21"/>
      <c r="F32" s="15"/>
    </row>
    <row r="33" spans="1:6" ht="25.5" x14ac:dyDescent="0.2">
      <c r="A33" s="16"/>
      <c r="B33" s="18" t="s">
        <v>188</v>
      </c>
      <c r="C33" s="22" t="s">
        <v>190</v>
      </c>
      <c r="D33" s="19" t="s">
        <v>220</v>
      </c>
      <c r="E33" s="19" t="s">
        <v>217</v>
      </c>
      <c r="F33" s="15"/>
    </row>
    <row r="34" spans="1:6" ht="82.5" customHeight="1" x14ac:dyDescent="0.2">
      <c r="A34" s="15"/>
      <c r="B34" s="18" t="s">
        <v>189</v>
      </c>
      <c r="C34" s="22" t="s">
        <v>191</v>
      </c>
      <c r="D34" s="19" t="s">
        <v>219</v>
      </c>
      <c r="E34" s="19" t="s">
        <v>218</v>
      </c>
      <c r="F34" s="15"/>
    </row>
    <row r="35" spans="1:6" ht="25.5" x14ac:dyDescent="0.2">
      <c r="A35" s="15"/>
      <c r="B35" s="18" t="s">
        <v>237</v>
      </c>
      <c r="C35" s="22" t="s">
        <v>238</v>
      </c>
      <c r="D35" s="19" t="s">
        <v>243</v>
      </c>
      <c r="E35" s="19" t="s">
        <v>242</v>
      </c>
      <c r="F35" s="15"/>
    </row>
    <row r="36" spans="1:6" x14ac:dyDescent="0.2">
      <c r="A36" s="15"/>
      <c r="B36" s="15"/>
      <c r="C36" s="21"/>
      <c r="D36" s="21"/>
      <c r="E36" s="21"/>
      <c r="F36" s="15"/>
    </row>
    <row r="37" spans="1:6" x14ac:dyDescent="0.2">
      <c r="A37" s="15" t="s">
        <v>116</v>
      </c>
      <c r="B37" s="18" t="s">
        <v>168</v>
      </c>
      <c r="C37" s="19" t="s">
        <v>88</v>
      </c>
      <c r="D37" s="19" t="s">
        <v>170</v>
      </c>
      <c r="E37" s="19" t="s">
        <v>171</v>
      </c>
      <c r="F37" s="15"/>
    </row>
    <row r="38" spans="1:6" x14ac:dyDescent="0.2">
      <c r="A38" s="15" t="s">
        <v>113</v>
      </c>
      <c r="B38" s="23" t="s">
        <v>169</v>
      </c>
      <c r="C38" s="24" t="s">
        <v>239</v>
      </c>
      <c r="D38" s="24" t="s">
        <v>240</v>
      </c>
      <c r="E38" s="24" t="s">
        <v>241</v>
      </c>
      <c r="F38" s="15"/>
    </row>
    <row r="39" spans="1:6" x14ac:dyDescent="0.2">
      <c r="A39" s="15"/>
      <c r="B39" s="15"/>
      <c r="C39" s="25"/>
      <c r="D39" s="25"/>
      <c r="E39" s="25"/>
      <c r="F39" s="15"/>
    </row>
    <row r="40" spans="1:6" x14ac:dyDescent="0.2">
      <c r="A40" s="16"/>
      <c r="B40" s="17"/>
      <c r="C40" s="25"/>
      <c r="D40" s="25"/>
      <c r="E40" s="25"/>
      <c r="F40" s="15"/>
    </row>
    <row r="41" spans="1:6" ht="25.5" x14ac:dyDescent="0.2">
      <c r="A41" s="16" t="s">
        <v>192</v>
      </c>
      <c r="B41" s="30" t="s">
        <v>193</v>
      </c>
      <c r="C41" s="19" t="s">
        <v>232</v>
      </c>
      <c r="D41" s="19" t="s">
        <v>199</v>
      </c>
      <c r="E41" s="19" t="s">
        <v>228</v>
      </c>
      <c r="F41" s="15"/>
    </row>
    <row r="42" spans="1:6" x14ac:dyDescent="0.2">
      <c r="A42" s="16"/>
      <c r="B42" s="30" t="s">
        <v>194</v>
      </c>
      <c r="C42" s="19" t="s">
        <v>234</v>
      </c>
      <c r="D42" s="19" t="s">
        <v>235</v>
      </c>
      <c r="E42" s="19" t="s">
        <v>236</v>
      </c>
      <c r="F42" s="15"/>
    </row>
    <row r="43" spans="1:6" x14ac:dyDescent="0.2">
      <c r="A43" s="16"/>
      <c r="B43" s="16"/>
      <c r="C43" s="20"/>
      <c r="D43" s="20"/>
      <c r="E43" s="20"/>
      <c r="F43" s="15"/>
    </row>
    <row r="44" spans="1:6" x14ac:dyDescent="0.2">
      <c r="A44" s="16"/>
      <c r="B44" s="30" t="s">
        <v>195</v>
      </c>
      <c r="C44" s="19" t="s">
        <v>0</v>
      </c>
      <c r="D44" s="19" t="s">
        <v>0</v>
      </c>
      <c r="E44" s="19" t="s">
        <v>172</v>
      </c>
      <c r="F44" s="15"/>
    </row>
    <row r="45" spans="1:6" x14ac:dyDescent="0.2">
      <c r="A45" s="16"/>
      <c r="B45" s="30" t="s">
        <v>196</v>
      </c>
      <c r="C45" s="19" t="s">
        <v>221</v>
      </c>
      <c r="D45" s="19" t="s">
        <v>222</v>
      </c>
      <c r="E45" s="19" t="s">
        <v>223</v>
      </c>
      <c r="F45" s="15"/>
    </row>
    <row r="46" spans="1:6" ht="25.5" x14ac:dyDescent="0.2">
      <c r="A46" s="16"/>
      <c r="B46" s="30" t="s">
        <v>197</v>
      </c>
      <c r="C46" s="19" t="s">
        <v>225</v>
      </c>
      <c r="D46" s="19" t="s">
        <v>226</v>
      </c>
      <c r="E46" s="19" t="s">
        <v>227</v>
      </c>
      <c r="F46" s="15"/>
    </row>
    <row r="47" spans="1:6" x14ac:dyDescent="0.2">
      <c r="A47" s="16"/>
      <c r="B47" s="30" t="s">
        <v>198</v>
      </c>
      <c r="C47" s="19"/>
      <c r="D47" s="19"/>
      <c r="E47" s="19"/>
      <c r="F47" s="15"/>
    </row>
    <row r="48" spans="1:6" x14ac:dyDescent="0.2">
      <c r="A48" s="16"/>
      <c r="B48" s="16"/>
      <c r="C48" s="20"/>
      <c r="D48" s="20"/>
      <c r="E48" s="20"/>
      <c r="F48" s="16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A83D2D9087C0499BBDDADFE9564913" ma:contentTypeVersion="6" ma:contentTypeDescription="Ein neues Dokument erstellen." ma:contentTypeScope="" ma:versionID="0159c3ad1d99a53bbf2cfd31240bd10e">
  <xsd:schema xmlns:xsd="http://www.w3.org/2001/XMLSchema" xmlns:xs="http://www.w3.org/2001/XMLSchema" xmlns:p="http://schemas.microsoft.com/office/2006/metadata/properties" xmlns:ns1="http://schemas.microsoft.com/sharepoint/v3" xmlns:ns2="9d1f6504-c754-4527-a358-047ce8521f96" targetNamespace="http://schemas.microsoft.com/office/2006/metadata/properties" ma:root="true" ma:fieldsID="2960aef24aa051289c77623f8da72da1" ns1:_="" ns2:_="">
    <xsd:import namespace="http://schemas.microsoft.com/sharepoint/v3"/>
    <xsd:import namespace="9d1f6504-c754-4527-a358-047ce8521f9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Kategorie" minOccurs="0"/>
                <xsd:element ref="ns2:Benutzerdefinierte_x0020_ID" minOccurs="0"/>
                <xsd:element ref="ns2:Titel_DE" minOccurs="0"/>
                <xsd:element ref="ns2:Titel_RM" minOccurs="0"/>
                <xsd:element ref="ns2:Titel_I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f6504-c754-4527-a358-047ce8521f96" elementFormDefault="qualified">
    <xsd:import namespace="http://schemas.microsoft.com/office/2006/documentManagement/types"/>
    <xsd:import namespace="http://schemas.microsoft.com/office/infopath/2007/PartnerControls"/>
    <xsd:element name="Kategorie" ma:index="10" nillable="true" ma:displayName="Kategorie" ma:internalName="Kategorie">
      <xsd:simpleType>
        <xsd:restriction base="dms:Text">
          <xsd:maxLength value="255"/>
        </xsd:restriction>
      </xsd:simpleType>
    </xsd:element>
    <xsd:element name="Benutzerdefinierte_x0020_ID" ma:index="11" nillable="true" ma:displayName="Benutzerdefinierte ID" ma:internalName="Benutzerdefinierte_x0020_ID" ma:percentage="FALSE">
      <xsd:simpleType>
        <xsd:restriction base="dms:Number"/>
      </xsd:simpleType>
    </xsd:element>
    <xsd:element name="Titel_DE" ma:index="12" nillable="true" ma:displayName="Titel_DE" ma:internalName="Titel_DE">
      <xsd:simpleType>
        <xsd:restriction base="dms:Text">
          <xsd:maxLength value="255"/>
        </xsd:restriction>
      </xsd:simpleType>
    </xsd:element>
    <xsd:element name="Titel_RM" ma:index="13" nillable="true" ma:displayName="Titel_RM" ma:internalName="Titel_RM">
      <xsd:simpleType>
        <xsd:restriction base="dms:Text">
          <xsd:maxLength value="255"/>
        </xsd:restriction>
      </xsd:simpleType>
    </xsd:element>
    <xsd:element name="Titel_IT" ma:index="14" nillable="true" ma:displayName="Titel_IT" ma:internalName="Titel_I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nutzerdefinierte_x0020_ID xmlns="9d1f6504-c754-4527-a358-047ce8521f96">1022</Benutzerdefinierte_x0020_ID>
    <Titel_RM xmlns="9d1f6504-c754-4527-a358-047ce8521f96">Chasadas en las vischnancas e regiuns grischunas, 2025</Titel_RM>
    <Titel_DE xmlns="9d1f6504-c754-4527-a358-047ce8521f96">Privathaushalte in Bündner Gemeinden und Regionen, 2025</Titel_DE>
    <PublishingExpirationDate xmlns="http://schemas.microsoft.com/sharepoint/v3" xsi:nil="true"/>
    <Kategorie xmlns="9d1f6504-c754-4527-a358-047ce8521f96">Familien, Haushalte</Kategorie>
    <PublishingStartDate xmlns="http://schemas.microsoft.com/sharepoint/v3" xsi:nil="true"/>
    <Titel_IT xmlns="9d1f6504-c754-4527-a358-047ce8521f96">Economie domestiche nei comuni e nelle regioni grigionesi, 2025</Titel_IT>
  </documentManagement>
</p:properties>
</file>

<file path=customXml/itemProps1.xml><?xml version="1.0" encoding="utf-8"?>
<ds:datastoreItem xmlns:ds="http://schemas.openxmlformats.org/officeDocument/2006/customXml" ds:itemID="{016F2E24-B021-4916-A4E1-F0619B3E845C}"/>
</file>

<file path=customXml/itemProps2.xml><?xml version="1.0" encoding="utf-8"?>
<ds:datastoreItem xmlns:ds="http://schemas.openxmlformats.org/officeDocument/2006/customXml" ds:itemID="{B3332D10-6ED8-4CE2-AED9-E0602FAE372D}"/>
</file>

<file path=customXml/itemProps3.xml><?xml version="1.0" encoding="utf-8"?>
<ds:datastoreItem xmlns:ds="http://schemas.openxmlformats.org/officeDocument/2006/customXml" ds:itemID="{580717CE-27BD-421D-9C9C-7111BCEEE3C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Privathaushalte</vt:lpstr>
      <vt:lpstr>Wohnbevölkerung in Privathaush.</vt:lpstr>
      <vt:lpstr>Uebersetzungen</vt:lpstr>
    </vt:vector>
  </TitlesOfParts>
  <Company>Kantonale Verwaltung Graubünden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Haushalte in Bündner Gemeinden und Regionen</dc:title>
  <dc:creator>Luzius.Stricker@awt.gr.ch</dc:creator>
  <cp:lastModifiedBy>Monstein Urs (AWT GR)</cp:lastModifiedBy>
  <dcterms:created xsi:type="dcterms:W3CDTF">2016-08-08T08:05:48Z</dcterms:created>
  <dcterms:modified xsi:type="dcterms:W3CDTF">2026-09-17T09:33:26Z</dcterms:modified>
  <cp:category>STATPOP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2025-12-04T07:34:36Z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f4c17297-8612-4b13-96ef-00ffe53d0e26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  <property fmtid="{D5CDD505-2E9C-101B-9397-08002B2CF9AE}" pid="10" name="ContentTypeId">
    <vt:lpwstr>0x01010095A83D2D9087C0499BBDDADFE9564913</vt:lpwstr>
  </property>
</Properties>
</file>